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nnaverbrugge/Downloads/"/>
    </mc:Choice>
  </mc:AlternateContent>
  <xr:revisionPtr revIDLastSave="0" documentId="8_{9BDDE96D-66D6-4B4C-BA2C-614CA3799AA2}" xr6:coauthVersionLast="47" xr6:coauthVersionMax="47" xr10:uidLastSave="{00000000-0000-0000-0000-000000000000}"/>
  <workbookProtection workbookAlgorithmName="SHA-512" workbookHashValue="fzPdDJnELt8w0TLJGVmBG14e8sigb7rM2zZLo8ExAI1tvtgmLgo44ZHazcBQl8slEJerYmU+diT4ngxqC7yVeg==" workbookSaltValue="aITt1WUzvA8ingTtoemd0w==" workbookSpinCount="100000" lockStructure="1"/>
  <bookViews>
    <workbookView showSheetTabs="0" xWindow="1160" yWindow="500" windowWidth="27640" windowHeight="17500" tabRatio="894" xr2:uid="{EE82E3D3-D624-4522-9B82-64D1FFD28727}"/>
  </bookViews>
  <sheets>
    <sheet name="Hergebruikspotentie 2.0" sheetId="42" r:id="rId1"/>
    <sheet name="Tabellen hergebruikspotentie2.0" sheetId="43" r:id="rId2"/>
  </sheets>
  <definedNames>
    <definedName name="_Builtin0">"#N/A"</definedName>
    <definedName name="BENG1_eis_BENG1_Als_Ag_kleiner_grenswaarde1">#REF!</definedName>
    <definedName name="BENG1_eis_C1">#REF!</definedName>
    <definedName name="BENG1_eis_C2">#REF!</definedName>
    <definedName name="BENG1_eis_C3">#REF!</definedName>
    <definedName name="BENG1_eis_C4">#REF!</definedName>
    <definedName name="BENG1_eis_C5">#REF!</definedName>
    <definedName name="BENG1_eis_C6">#REF!</definedName>
    <definedName name="BENG1_eis_gebruiksfuncties">#REF!</definedName>
    <definedName name="BENG1_eis_grenswaarde1_Als_Ag">#REF!</definedName>
    <definedName name="BENG1_eis_grenswaarde2_Als_Ag">#REF!</definedName>
    <definedName name="circulair_materiaalgebruik">#REF!</definedName>
    <definedName name="CO2_GPR_score_6">#REF!</definedName>
    <definedName name="doorkruisingen_keuzes">'Tabellen hergebruikspotentie2.0'!$C$26:$C$30</definedName>
    <definedName name="doorkruisingen_scores">'Tabellen hergebruikspotentie2.0'!$E$26:$E$30</definedName>
    <definedName name="doorkruisingen_toelichting">'Tabellen hergebruikspotentie2.0'!$F$26:$F$30</definedName>
    <definedName name="DPG_D_GPR_score_10">#REF!</definedName>
    <definedName name="DPG_D_GPR_score_6">#REF!</definedName>
    <definedName name="DPG_E_GPR_score_10">#REF!</definedName>
    <definedName name="DPG_E_GPR_score_6">#REF!</definedName>
    <definedName name="DPG_M_GPR_score_10">#REF!</definedName>
    <definedName name="DPG_M_GPR_score_6">#REF!</definedName>
    <definedName name="eenergie">"#N/A"</definedName>
    <definedName name="Energie_DPG_Score_10">#REF!</definedName>
    <definedName name="Energie_DPG_Score_6">#REF!</definedName>
    <definedName name="energiedragers">#REF!</definedName>
    <definedName name="energiedragers_CO2">#REF!</definedName>
    <definedName name="energiedragers_CO2_lijst">#REF!</definedName>
    <definedName name="energiedragers_CO2_titel">#REF!</definedName>
    <definedName name="energiedragers_lijst">#REF!</definedName>
    <definedName name="energiedragers_titel">#REF!</definedName>
    <definedName name="EP_methode">#REF!</definedName>
    <definedName name="EP_Methode_BRON_per_GPR_Versie">#REF!</definedName>
    <definedName name="EP_Methode_BRON_per_GPR_Versie_Eenheid">#REF!</definedName>
    <definedName name="Gebruiksfuncties">#REF!</definedName>
    <definedName name="Gebruiksfuncties_CPG">#REF!</definedName>
    <definedName name="Gebruiksfuncties_CPG_1.7">#REF!</definedName>
    <definedName name="GPR_versie">#REF!</definedName>
    <definedName name="GPR_Versie_En_EP_Methode">#REF!</definedName>
    <definedName name="GPR_Versie_en_NMD">#REF!</definedName>
    <definedName name="GPR_Versie_EP_methode">#REF!</definedName>
    <definedName name="GPR_Versies">#REF!</definedName>
    <definedName name="GPR4.3">#REF!</definedName>
    <definedName name="GPR4.4">#REF!</definedName>
    <definedName name="grenzen_standaard_bouwjaarklassen">#REF!</definedName>
    <definedName name="grenzen_standaard_C1">#REF!</definedName>
    <definedName name="grenzen_standaard_C2">#REF!</definedName>
    <definedName name="grenzen_standaard_gebruiksfuncties_bouwjaarklassen">#REF!</definedName>
    <definedName name="grenzen_standaard_grenswaarde">#REF!</definedName>
    <definedName name="grenzen_standaard_standaard">#REF!</definedName>
    <definedName name="Index">"#REF!"</definedName>
    <definedName name="invoeroptie_levensloop">#N/A</definedName>
    <definedName name="koudebehoefte_C1">#REF!</definedName>
    <definedName name="koudebehoefte_C2">#REF!</definedName>
    <definedName name="koudebehoefte_C3">#REF!</definedName>
    <definedName name="koudebehoefte_C4">#REF!</definedName>
    <definedName name="koudebehoefte_gebruiksfuncties">#REF!</definedName>
    <definedName name="koudebehoefte_n1">#REF!</definedName>
    <definedName name="koudebehoefte_n2">#REF!</definedName>
    <definedName name="koudebehoefte_n3">#REF!</definedName>
    <definedName name="koudebehoefte_n4">#REF!</definedName>
    <definedName name="koudebehoefte_ondergrens">#REF!</definedName>
    <definedName name="koudebehoefte_snijpunt">#REF!</definedName>
    <definedName name="kwaliteitsfactor_keuzes">'Tabellen hergebruikspotentie2.0'!$C$42:$C$46</definedName>
    <definedName name="kwaliteitsfactor_scores">'Tabellen hergebruikspotentie2.0'!$E$42:$E$46</definedName>
    <definedName name="kwaliteitsfactor_toelichting">'Tabellen hergebruikspotentie2.0'!$F$42:$F$46</definedName>
    <definedName name="Lagen_van_Brand_keuzes">'Tabellen hergebruikspotentie2.0'!$C$59:$C$64</definedName>
    <definedName name="Lagen_van_Brand_scores">'Tabellen hergebruikspotentie2.0'!$E$59:$E$64</definedName>
    <definedName name="Lagen_van_Brand_toelichting">'Tabellen hergebruikspotentie2.0'!$F$59:$F$64</definedName>
    <definedName name="Lagen_van_Brands_scores">'Tabellen hergebruikspotentie2.0'!$E$59:$E$64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rktwaarde_keuzes">'Tabellen hergebruikspotentie2.0'!$C$50:$C$55</definedName>
    <definedName name="marktwaarde_scores">'Tabellen hergebruikspotentie2.0'!$E$50:$E$55</definedName>
    <definedName name="marktwaarde_toelichting">'Tabellen hergebruikspotentie2.0'!$F$50:$F$55</definedName>
    <definedName name="MPG_factor_a">#REF!</definedName>
    <definedName name="MPG_factor_b">#REF!</definedName>
    <definedName name="NEN_7120">#REF!</definedName>
    <definedName name="NEN7120_bronmethode">#REF!</definedName>
    <definedName name="NEN7120_doelmethode">#REF!</definedName>
    <definedName name="NTA_8800">#REF!</definedName>
    <definedName name="NTA8800_bronmethode">#REF!</definedName>
    <definedName name="NTA8800_doelmethode">#REF!</definedName>
    <definedName name="Prim_Energie_GPR_Score_10">#REF!</definedName>
    <definedName name="Prim_Energie_GPR_Score_6">#REF!</definedName>
    <definedName name="randopsluiting_keuzes">'Tabellen hergebruikspotentie2.0'!$C$34:$C$38</definedName>
    <definedName name="randopsluiting_score">'Tabellen hergebruikspotentie2.0'!$E$34:$E$38</definedName>
    <definedName name="randopsluiting_scores">'Tabellen hergebruikspotentie2.0'!$E$34:$E$38</definedName>
    <definedName name="randopsluiting_toelichting">'Tabellen hergebruikspotentie2.0'!$F$34:$F$38</definedName>
    <definedName name="Start_1">"#REF!"</definedName>
    <definedName name="Start_251">"#REF!"</definedName>
    <definedName name="Start_252">"#REF!"</definedName>
    <definedName name="Start_253">"#REF!"</definedName>
    <definedName name="Start_254">"#REF!"</definedName>
    <definedName name="Start_255">"#REF!"</definedName>
    <definedName name="Start_256">"#REF!"</definedName>
    <definedName name="Start_257">"#REF!"</definedName>
    <definedName name="Start_258">"#REF!"</definedName>
    <definedName name="Start_259">"#REF!"</definedName>
    <definedName name="Start_260">"#REF!"</definedName>
    <definedName name="Start_261">"#REF!"</definedName>
    <definedName name="Start_262">"#REF!"</definedName>
    <definedName name="Start_263">"#REF!"</definedName>
    <definedName name="Start_264">"#REF!"</definedName>
    <definedName name="Start_265">"#REF!"</definedName>
    <definedName name="Start_266">"#REF!"</definedName>
    <definedName name="Start_267">"#REF!"</definedName>
    <definedName name="Start_268">"#REF!"</definedName>
    <definedName name="Start_269">"#REF!"</definedName>
    <definedName name="Start_270">"#REF!"</definedName>
    <definedName name="Start_271">"#REF!"</definedName>
    <definedName name="Start_272">"#REF!"</definedName>
    <definedName name="Start_273">"#REF!"</definedName>
    <definedName name="Start_274">"#REF!"</definedName>
    <definedName name="Start_275">"#REF!"</definedName>
    <definedName name="Start_276">"#REF!"</definedName>
    <definedName name="Start_277">"#REF!"</definedName>
    <definedName name="Start_278">"#REF!"</definedName>
    <definedName name="Start_279">"#REF!"</definedName>
    <definedName name="Start_280">"#REF!"</definedName>
    <definedName name="Start_281">"#REF!"</definedName>
    <definedName name="Start_282">"#REF!"</definedName>
    <definedName name="Start_283">"#REF!"</definedName>
    <definedName name="Start_284">"#REF!"</definedName>
    <definedName name="Start_285">"#REF!"</definedName>
    <definedName name="Start_286">"#REF!"</definedName>
    <definedName name="Start_287">"#REF!"</definedName>
    <definedName name="Start_288">"#REF!"</definedName>
    <definedName name="Start_289">"#REF!"</definedName>
    <definedName name="Start_290">"#REF!"</definedName>
    <definedName name="Start_291">"#REF!"</definedName>
    <definedName name="Start_292">"#REF!"</definedName>
    <definedName name="Start_293">"#REF!"</definedName>
    <definedName name="Start_294">"#REF!"</definedName>
    <definedName name="Start_295">"#REF!"</definedName>
    <definedName name="Start_296">"#REF!"</definedName>
    <definedName name="Start_297">"#REF!"</definedName>
    <definedName name="Start_298">"#REF!"</definedName>
    <definedName name="Start_299">"#REF!"</definedName>
    <definedName name="Start_3">"#REF!"</definedName>
    <definedName name="Start_300">"#REF!"</definedName>
    <definedName name="Start_301">"#REF!"</definedName>
    <definedName name="Start_302">"#REF!"</definedName>
    <definedName name="Start_303">"#REF!"</definedName>
    <definedName name="Start_304">"#REF!"</definedName>
    <definedName name="Start_305">"#REF!"</definedName>
    <definedName name="Start_306">"#REF!"</definedName>
    <definedName name="Start_307">"#REF!"</definedName>
    <definedName name="Start_308">"#REF!"</definedName>
    <definedName name="Start_309">"#REF!"</definedName>
    <definedName name="Start_310">"#REF!"</definedName>
    <definedName name="Start_311">"#REF!"</definedName>
    <definedName name="Start_312">"#REF!"</definedName>
    <definedName name="Start_313">"#REF!"</definedName>
    <definedName name="Start_314">"#REF!"</definedName>
    <definedName name="Start_315">"#REF!"</definedName>
    <definedName name="Start_316">"#REF!"</definedName>
    <definedName name="Start_317">"#REF!"</definedName>
    <definedName name="Start_318">"#REF!"</definedName>
    <definedName name="Start_319">"#REF!"</definedName>
    <definedName name="Start_320">"#REF!"</definedName>
    <definedName name="Start_321">"#REF!"</definedName>
    <definedName name="Start_322">"#REF!"</definedName>
    <definedName name="Start_323">"#REF!"</definedName>
    <definedName name="Start_324">"#REF!"</definedName>
    <definedName name="Start_325">"#REF!"</definedName>
    <definedName name="Start_326">"#REF!"</definedName>
    <definedName name="Start_327">"#REF!"</definedName>
    <definedName name="Start_328">"#REF!"</definedName>
    <definedName name="Start_329">"#REF!"</definedName>
    <definedName name="Start_330">"#REF!"</definedName>
    <definedName name="Start_331">"#REF!"</definedName>
    <definedName name="Start_332">"#REF!"</definedName>
    <definedName name="Start_333">"#REF!"</definedName>
    <definedName name="Start_334">"#REF!"</definedName>
    <definedName name="Start_335">"#REF!"</definedName>
    <definedName name="Start_336">"#REF!"</definedName>
    <definedName name="Start_337">"#REF!"</definedName>
    <definedName name="Start_338">"#REF!"</definedName>
    <definedName name="Start_339">"#REF!"</definedName>
    <definedName name="Start_340">"#REF!"</definedName>
    <definedName name="Start_341">"#REF!"</definedName>
    <definedName name="Start_342">"#REF!"</definedName>
    <definedName name="Start_343">"#REF!"</definedName>
    <definedName name="Start_344">"#REF!"</definedName>
    <definedName name="Start_345">"#REF!"</definedName>
    <definedName name="Start_346">"#REF!"</definedName>
    <definedName name="Start_347">"#REF!"</definedName>
    <definedName name="Start_348">"#REF!"</definedName>
    <definedName name="Start_349">"#REF!"</definedName>
    <definedName name="Start_350">"#REF!"</definedName>
    <definedName name="Start_351">"#REF!"</definedName>
    <definedName name="Start_352">"#REF!"</definedName>
    <definedName name="Start_353">"#REF!"</definedName>
    <definedName name="Start_354">"#REF!"</definedName>
    <definedName name="Start_355">"#REF!"</definedName>
    <definedName name="Start_356">"#REF!"</definedName>
    <definedName name="Start_357">"#REF!"</definedName>
    <definedName name="Start_358">"#REF!"</definedName>
    <definedName name="Start_359">"#REF!"</definedName>
    <definedName name="Start_360">"#REF!"</definedName>
    <definedName name="Start_361">"#REF!"</definedName>
    <definedName name="Start_362">"#REF!"</definedName>
    <definedName name="Start_363">"#REF!"</definedName>
    <definedName name="Start_364">"#REF!"</definedName>
    <definedName name="Start_365">"#REF!"</definedName>
    <definedName name="Start_366">"#REF!"</definedName>
    <definedName name="Start_367">"#REF!"</definedName>
    <definedName name="Start_368">"#REF!"</definedName>
    <definedName name="Start_369">"#REF!"</definedName>
    <definedName name="Start_370">"#REF!"</definedName>
    <definedName name="Start_371">"#REF!"</definedName>
    <definedName name="Start_372">"#REF!"</definedName>
    <definedName name="Start_373">"#REF!"</definedName>
    <definedName name="Start_374">"#REF!"</definedName>
    <definedName name="Start_4">"#REF!"</definedName>
    <definedName name="Start_5">"#REF!"</definedName>
    <definedName name="tabel_CirculariteitsPrestatie_Gebouw">#REF!</definedName>
    <definedName name="tabel_CirculariteitsPrestatie_Gebouw_1.7">#REF!</definedName>
    <definedName name="tabel_CPG_startkolom">#REF!</definedName>
    <definedName name="tabel_CPG_startkolom_1.7">#REF!</definedName>
    <definedName name="toegankelijkheid_verbinding_keuzes">'Tabellen hergebruikspotentie2.0'!$C$16:$C$22</definedName>
    <definedName name="toegankelijkheid_verbinding_scores">'Tabellen hergebruikspotentie2.0'!$E$16:$E$22</definedName>
    <definedName name="toegankelijkheid_verbinding_toelichting">'Tabellen hergebruikspotentie2.0'!$F$16:$F$22</definedName>
    <definedName name="type_verbinding_keuzes">'Tabellen hergebruikspotentie2.0'!$C$6:$C$12</definedName>
    <definedName name="type_verbinding_scores">'Tabellen hergebruikspotentie2.0'!$E$6:$E$12</definedName>
    <definedName name="type_verbinding_toelichting">'Tabellen hergebruikspotentie2.0'!$F$6:$F$12</definedName>
    <definedName name="ventilatiesystemen">#REF!</definedName>
    <definedName name="voorbeeldgebouwen">#REF!</definedName>
    <definedName name="voorbeeldgebouwen_Ag">#REF!</definedName>
    <definedName name="voorbeeldgebouwen_gebruiksfuncties">#REF!</definedName>
    <definedName name="voorbeeldgebouwen_gestapeld">#REF!</definedName>
    <definedName name="voorbeeldgebouwen_m2_bg_vloer">#REF!</definedName>
    <definedName name="voorbeeldgebouwen_m2_deur">#REF!</definedName>
    <definedName name="voorbeeldgebouwen_m2_dichte_gevel">#REF!</definedName>
    <definedName name="voorbeeldgebouwen_m2_plat_dak">#REF!</definedName>
    <definedName name="voorbeeldgebouwen_m2_raam">#REF!</definedName>
    <definedName name="warmtebehoefte_plus_koudebehoefte_ventsysC1_EP1_C">#REF!</definedName>
    <definedName name="warmtebehoefte_plus_koudebehoefte_ventsysC1_EP1_gebruiksfuncties">#REF!</definedName>
    <definedName name="warmtebehoefte_plus_koudebehoefte_ventsysC1_EP1_n">#REF!</definedName>
    <definedName name="warmtebehoefte_plus_koudebehoefte_ventsysC1_EP1_snijpunt">#REF!</definedName>
    <definedName name="warmtebehoefte_verwarming_C">#REF!</definedName>
    <definedName name="warmtebehoefte_verwarming_gebruiksfuncties">#REF!</definedName>
    <definedName name="warmtebehoefte_verwarming_n">#REF!</definedName>
    <definedName name="warmtebehoefte_verwarming_ondergrens">#REF!</definedName>
    <definedName name="warmtebehoefte_verwarming_snijpunt">#REF!</definedName>
    <definedName name="warmtebehoefte_verwarming_woning_utiliteitsgebouw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2" i="42" l="1"/>
  <c r="T22" i="42"/>
  <c r="O22" i="42"/>
  <c r="N22" i="42"/>
  <c r="L22" i="42"/>
  <c r="I22" i="42"/>
  <c r="G22" i="42"/>
  <c r="V23" i="42"/>
  <c r="T23" i="42"/>
  <c r="O23" i="42"/>
  <c r="N23" i="42"/>
  <c r="L23" i="42"/>
  <c r="I23" i="42"/>
  <c r="G23" i="42"/>
  <c r="V24" i="42"/>
  <c r="T24" i="42"/>
  <c r="O24" i="42"/>
  <c r="N24" i="42"/>
  <c r="L24" i="42"/>
  <c r="I24" i="42"/>
  <c r="G24" i="42"/>
  <c r="V25" i="42"/>
  <c r="T25" i="42"/>
  <c r="O25" i="42"/>
  <c r="N25" i="42"/>
  <c r="L25" i="42"/>
  <c r="I25" i="42"/>
  <c r="G25" i="42"/>
  <c r="V26" i="42"/>
  <c r="T26" i="42"/>
  <c r="O26" i="42"/>
  <c r="N26" i="42"/>
  <c r="L26" i="42"/>
  <c r="I26" i="42"/>
  <c r="G26" i="42"/>
  <c r="V27" i="42"/>
  <c r="T27" i="42"/>
  <c r="O27" i="42"/>
  <c r="N27" i="42"/>
  <c r="L27" i="42"/>
  <c r="I27" i="42"/>
  <c r="G27" i="42"/>
  <c r="V28" i="42"/>
  <c r="T28" i="42"/>
  <c r="O28" i="42"/>
  <c r="N28" i="42"/>
  <c r="L28" i="42"/>
  <c r="I28" i="42"/>
  <c r="G28" i="42"/>
  <c r="V29" i="42"/>
  <c r="T29" i="42"/>
  <c r="O29" i="42"/>
  <c r="N29" i="42"/>
  <c r="L29" i="42"/>
  <c r="I29" i="42"/>
  <c r="G29" i="42"/>
  <c r="V30" i="42"/>
  <c r="T30" i="42"/>
  <c r="O30" i="42"/>
  <c r="N30" i="42"/>
  <c r="L30" i="42"/>
  <c r="I30" i="42"/>
  <c r="G30" i="42"/>
  <c r="V31" i="42"/>
  <c r="T31" i="42"/>
  <c r="O31" i="42"/>
  <c r="N31" i="42"/>
  <c r="L31" i="42"/>
  <c r="I31" i="42"/>
  <c r="G31" i="42"/>
  <c r="V32" i="42"/>
  <c r="T32" i="42"/>
  <c r="O32" i="42"/>
  <c r="N32" i="42"/>
  <c r="L32" i="42"/>
  <c r="I32" i="42"/>
  <c r="G32" i="42"/>
  <c r="V33" i="42"/>
  <c r="T33" i="42"/>
  <c r="O33" i="42"/>
  <c r="N33" i="42"/>
  <c r="L33" i="42"/>
  <c r="I33" i="42"/>
  <c r="G33" i="42"/>
  <c r="V34" i="42"/>
  <c r="T34" i="42"/>
  <c r="O34" i="42"/>
  <c r="N34" i="42"/>
  <c r="L34" i="42"/>
  <c r="I34" i="42"/>
  <c r="G34" i="42"/>
  <c r="V35" i="42"/>
  <c r="T35" i="42"/>
  <c r="O35" i="42"/>
  <c r="N35" i="42"/>
  <c r="L35" i="42"/>
  <c r="I35" i="42"/>
  <c r="G35" i="42"/>
  <c r="V36" i="42"/>
  <c r="T36" i="42"/>
  <c r="O36" i="42"/>
  <c r="N36" i="42"/>
  <c r="L36" i="42"/>
  <c r="I36" i="42"/>
  <c r="G36" i="42"/>
  <c r="V37" i="42"/>
  <c r="T37" i="42"/>
  <c r="O37" i="42"/>
  <c r="N37" i="42"/>
  <c r="L37" i="42"/>
  <c r="I37" i="42"/>
  <c r="G37" i="42"/>
  <c r="V38" i="42"/>
  <c r="T38" i="42"/>
  <c r="O38" i="42"/>
  <c r="N38" i="42"/>
  <c r="L38" i="42"/>
  <c r="I38" i="42"/>
  <c r="G38" i="42"/>
  <c r="V39" i="42"/>
  <c r="T39" i="42"/>
  <c r="O39" i="42"/>
  <c r="N39" i="42"/>
  <c r="L39" i="42"/>
  <c r="I39" i="42"/>
  <c r="G39" i="42"/>
  <c r="V40" i="42"/>
  <c r="T40" i="42"/>
  <c r="O40" i="42"/>
  <c r="N40" i="42"/>
  <c r="L40" i="42"/>
  <c r="I40" i="42"/>
  <c r="G40" i="42"/>
  <c r="V41" i="42"/>
  <c r="T41" i="42"/>
  <c r="O41" i="42"/>
  <c r="N41" i="42"/>
  <c r="L41" i="42"/>
  <c r="I41" i="42"/>
  <c r="G41" i="42"/>
  <c r="V42" i="42"/>
  <c r="T42" i="42"/>
  <c r="O42" i="42"/>
  <c r="N42" i="42"/>
  <c r="L42" i="42"/>
  <c r="I42" i="42"/>
  <c r="G42" i="42"/>
  <c r="V43" i="42"/>
  <c r="T43" i="42"/>
  <c r="O43" i="42"/>
  <c r="N43" i="42"/>
  <c r="L43" i="42"/>
  <c r="I43" i="42"/>
  <c r="G43" i="42"/>
  <c r="V44" i="42"/>
  <c r="T44" i="42"/>
  <c r="O44" i="42"/>
  <c r="N44" i="42"/>
  <c r="L44" i="42"/>
  <c r="I44" i="42"/>
  <c r="G44" i="42"/>
  <c r="V45" i="42"/>
  <c r="T45" i="42"/>
  <c r="O45" i="42"/>
  <c r="N45" i="42"/>
  <c r="L45" i="42"/>
  <c r="I45" i="42"/>
  <c r="G45" i="42"/>
  <c r="V46" i="42"/>
  <c r="T46" i="42"/>
  <c r="O46" i="42"/>
  <c r="N46" i="42"/>
  <c r="L46" i="42"/>
  <c r="I46" i="42"/>
  <c r="G46" i="42"/>
  <c r="V47" i="42"/>
  <c r="T47" i="42"/>
  <c r="O47" i="42"/>
  <c r="N47" i="42"/>
  <c r="L47" i="42"/>
  <c r="I47" i="42"/>
  <c r="G47" i="42"/>
  <c r="V48" i="42"/>
  <c r="T48" i="42"/>
  <c r="O48" i="42"/>
  <c r="N48" i="42"/>
  <c r="L48" i="42"/>
  <c r="I48" i="42"/>
  <c r="G48" i="42"/>
  <c r="V49" i="42"/>
  <c r="T49" i="42"/>
  <c r="O49" i="42"/>
  <c r="N49" i="42"/>
  <c r="L49" i="42"/>
  <c r="I49" i="42"/>
  <c r="G49" i="42"/>
  <c r="V50" i="42"/>
  <c r="T50" i="42"/>
  <c r="O50" i="42"/>
  <c r="N50" i="42"/>
  <c r="L50" i="42"/>
  <c r="I50" i="42"/>
  <c r="G50" i="42"/>
  <c r="V51" i="42"/>
  <c r="T51" i="42"/>
  <c r="O51" i="42"/>
  <c r="N51" i="42"/>
  <c r="L51" i="42"/>
  <c r="I51" i="42"/>
  <c r="G51" i="42"/>
  <c r="V52" i="42"/>
  <c r="T52" i="42"/>
  <c r="O52" i="42"/>
  <c r="N52" i="42"/>
  <c r="L52" i="42"/>
  <c r="I52" i="42"/>
  <c r="G52" i="42"/>
  <c r="V53" i="42"/>
  <c r="T53" i="42"/>
  <c r="O53" i="42"/>
  <c r="N53" i="42"/>
  <c r="L53" i="42"/>
  <c r="I53" i="42"/>
  <c r="G53" i="42"/>
  <c r="V54" i="42"/>
  <c r="T54" i="42"/>
  <c r="O54" i="42"/>
  <c r="N54" i="42"/>
  <c r="L54" i="42"/>
  <c r="I54" i="42"/>
  <c r="G54" i="42"/>
  <c r="V55" i="42"/>
  <c r="T55" i="42"/>
  <c r="O55" i="42"/>
  <c r="N55" i="42"/>
  <c r="L55" i="42"/>
  <c r="I55" i="42"/>
  <c r="G55" i="42"/>
  <c r="V56" i="42"/>
  <c r="T56" i="42"/>
  <c r="O56" i="42"/>
  <c r="N56" i="42"/>
  <c r="L56" i="42"/>
  <c r="I56" i="42"/>
  <c r="G56" i="42"/>
  <c r="V57" i="42"/>
  <c r="T57" i="42"/>
  <c r="O57" i="42"/>
  <c r="N57" i="42"/>
  <c r="L57" i="42"/>
  <c r="I57" i="42"/>
  <c r="G57" i="42"/>
  <c r="V58" i="42"/>
  <c r="T58" i="42"/>
  <c r="O58" i="42"/>
  <c r="N58" i="42"/>
  <c r="L58" i="42"/>
  <c r="I58" i="42"/>
  <c r="G58" i="42"/>
  <c r="V59" i="42"/>
  <c r="T59" i="42"/>
  <c r="O59" i="42"/>
  <c r="N59" i="42"/>
  <c r="L59" i="42"/>
  <c r="I59" i="42"/>
  <c r="G59" i="42"/>
  <c r="V60" i="42"/>
  <c r="T60" i="42"/>
  <c r="O60" i="42"/>
  <c r="N60" i="42"/>
  <c r="L60" i="42"/>
  <c r="I60" i="42"/>
  <c r="G60" i="42"/>
  <c r="V61" i="42"/>
  <c r="T61" i="42"/>
  <c r="O61" i="42"/>
  <c r="N61" i="42"/>
  <c r="L61" i="42"/>
  <c r="I61" i="42"/>
  <c r="G61" i="42"/>
  <c r="V62" i="42"/>
  <c r="T62" i="42"/>
  <c r="O62" i="42"/>
  <c r="N62" i="42"/>
  <c r="L62" i="42"/>
  <c r="I62" i="42"/>
  <c r="G62" i="42"/>
  <c r="V63" i="42"/>
  <c r="T63" i="42"/>
  <c r="O63" i="42"/>
  <c r="N63" i="42"/>
  <c r="L63" i="42"/>
  <c r="I63" i="42"/>
  <c r="G63" i="42"/>
  <c r="V64" i="42"/>
  <c r="T64" i="42"/>
  <c r="O64" i="42"/>
  <c r="N64" i="42"/>
  <c r="L64" i="42"/>
  <c r="I64" i="42"/>
  <c r="G64" i="42"/>
  <c r="V65" i="42"/>
  <c r="T65" i="42"/>
  <c r="O65" i="42"/>
  <c r="N65" i="42"/>
  <c r="L65" i="42"/>
  <c r="I65" i="42"/>
  <c r="G65" i="42"/>
  <c r="V66" i="42"/>
  <c r="T66" i="42"/>
  <c r="O66" i="42"/>
  <c r="N66" i="42"/>
  <c r="L66" i="42"/>
  <c r="I66" i="42"/>
  <c r="G66" i="42"/>
  <c r="V67" i="42"/>
  <c r="T67" i="42"/>
  <c r="O67" i="42"/>
  <c r="N67" i="42"/>
  <c r="L67" i="42"/>
  <c r="I67" i="42"/>
  <c r="G67" i="42"/>
  <c r="V68" i="42"/>
  <c r="T68" i="42"/>
  <c r="O68" i="42"/>
  <c r="N68" i="42"/>
  <c r="L68" i="42"/>
  <c r="I68" i="42"/>
  <c r="G68" i="42"/>
  <c r="V69" i="42"/>
  <c r="T69" i="42"/>
  <c r="O69" i="42"/>
  <c r="N69" i="42"/>
  <c r="L69" i="42"/>
  <c r="I69" i="42"/>
  <c r="G69" i="42"/>
  <c r="V70" i="42"/>
  <c r="T70" i="42"/>
  <c r="O70" i="42"/>
  <c r="N70" i="42"/>
  <c r="L70" i="42"/>
  <c r="I70" i="42"/>
  <c r="G70" i="42"/>
  <c r="V71" i="42"/>
  <c r="T71" i="42"/>
  <c r="O71" i="42"/>
  <c r="N71" i="42"/>
  <c r="L71" i="42"/>
  <c r="I71" i="42"/>
  <c r="G71" i="42"/>
  <c r="V72" i="42"/>
  <c r="T72" i="42"/>
  <c r="O72" i="42"/>
  <c r="N72" i="42"/>
  <c r="L72" i="42"/>
  <c r="I72" i="42"/>
  <c r="G72" i="42"/>
  <c r="V73" i="42"/>
  <c r="T73" i="42"/>
  <c r="O73" i="42"/>
  <c r="N73" i="42"/>
  <c r="L73" i="42"/>
  <c r="I73" i="42"/>
  <c r="G73" i="42"/>
  <c r="V74" i="42"/>
  <c r="T74" i="42"/>
  <c r="O74" i="42"/>
  <c r="N74" i="42"/>
  <c r="L74" i="42"/>
  <c r="I74" i="42"/>
  <c r="G74" i="42"/>
  <c r="V75" i="42"/>
  <c r="T75" i="42"/>
  <c r="O75" i="42"/>
  <c r="N75" i="42"/>
  <c r="L75" i="42"/>
  <c r="I75" i="42"/>
  <c r="G75" i="42"/>
  <c r="V76" i="42"/>
  <c r="T76" i="42"/>
  <c r="O76" i="42"/>
  <c r="N76" i="42"/>
  <c r="L76" i="42"/>
  <c r="I76" i="42"/>
  <c r="G76" i="42"/>
  <c r="V77" i="42"/>
  <c r="T77" i="42"/>
  <c r="O77" i="42"/>
  <c r="N77" i="42"/>
  <c r="L77" i="42"/>
  <c r="I77" i="42"/>
  <c r="G77" i="42"/>
  <c r="V78" i="42"/>
  <c r="T78" i="42"/>
  <c r="O78" i="42"/>
  <c r="N78" i="42"/>
  <c r="L78" i="42"/>
  <c r="I78" i="42"/>
  <c r="G78" i="42"/>
  <c r="V79" i="42"/>
  <c r="T79" i="42"/>
  <c r="O79" i="42"/>
  <c r="N79" i="42"/>
  <c r="L79" i="42"/>
  <c r="I79" i="42"/>
  <c r="G79" i="42"/>
  <c r="V80" i="42"/>
  <c r="T80" i="42"/>
  <c r="O80" i="42"/>
  <c r="N80" i="42"/>
  <c r="L80" i="42"/>
  <c r="I80" i="42"/>
  <c r="G80" i="42"/>
  <c r="V81" i="42"/>
  <c r="T81" i="42"/>
  <c r="O81" i="42"/>
  <c r="N81" i="42"/>
  <c r="L81" i="42"/>
  <c r="I81" i="42"/>
  <c r="G81" i="42"/>
  <c r="V82" i="42"/>
  <c r="T82" i="42"/>
  <c r="O82" i="42"/>
  <c r="N82" i="42"/>
  <c r="L82" i="42"/>
  <c r="I82" i="42"/>
  <c r="G82" i="42"/>
  <c r="V83" i="42"/>
  <c r="T83" i="42"/>
  <c r="O83" i="42"/>
  <c r="N83" i="42"/>
  <c r="L83" i="42"/>
  <c r="I83" i="42"/>
  <c r="G83" i="42"/>
  <c r="V84" i="42"/>
  <c r="T84" i="42"/>
  <c r="O84" i="42"/>
  <c r="N84" i="42"/>
  <c r="L84" i="42"/>
  <c r="I84" i="42"/>
  <c r="G84" i="42"/>
  <c r="V85" i="42"/>
  <c r="T85" i="42"/>
  <c r="O85" i="42"/>
  <c r="N85" i="42"/>
  <c r="L85" i="42"/>
  <c r="I85" i="42"/>
  <c r="G85" i="42"/>
  <c r="V86" i="42"/>
  <c r="T86" i="42"/>
  <c r="O86" i="42"/>
  <c r="N86" i="42"/>
  <c r="L86" i="42"/>
  <c r="I86" i="42"/>
  <c r="G86" i="42"/>
  <c r="V87" i="42"/>
  <c r="T87" i="42"/>
  <c r="O87" i="42"/>
  <c r="N87" i="42"/>
  <c r="L87" i="42"/>
  <c r="I87" i="42"/>
  <c r="G87" i="42"/>
  <c r="V88" i="42"/>
  <c r="T88" i="42"/>
  <c r="O88" i="42"/>
  <c r="N88" i="42"/>
  <c r="L88" i="42"/>
  <c r="I88" i="42"/>
  <c r="G88" i="42"/>
  <c r="V89" i="42"/>
  <c r="T89" i="42"/>
  <c r="O89" i="42"/>
  <c r="N89" i="42"/>
  <c r="L89" i="42"/>
  <c r="I89" i="42"/>
  <c r="G89" i="42"/>
  <c r="V90" i="42"/>
  <c r="T90" i="42"/>
  <c r="O90" i="42"/>
  <c r="N90" i="42"/>
  <c r="L90" i="42"/>
  <c r="I90" i="42"/>
  <c r="G90" i="42"/>
  <c r="V91" i="42"/>
  <c r="T91" i="42"/>
  <c r="O91" i="42"/>
  <c r="N91" i="42"/>
  <c r="L91" i="42"/>
  <c r="I91" i="42"/>
  <c r="G91" i="42"/>
  <c r="V92" i="42"/>
  <c r="T92" i="42"/>
  <c r="O92" i="42"/>
  <c r="N92" i="42"/>
  <c r="L92" i="42"/>
  <c r="I92" i="42"/>
  <c r="G92" i="42"/>
  <c r="V93" i="42"/>
  <c r="T93" i="42"/>
  <c r="O93" i="42"/>
  <c r="N93" i="42"/>
  <c r="L93" i="42"/>
  <c r="I93" i="42"/>
  <c r="G93" i="42"/>
  <c r="V94" i="42"/>
  <c r="T94" i="42"/>
  <c r="O94" i="42"/>
  <c r="N94" i="42"/>
  <c r="L94" i="42"/>
  <c r="I94" i="42"/>
  <c r="G94" i="42"/>
  <c r="V95" i="42"/>
  <c r="T95" i="42"/>
  <c r="O95" i="42"/>
  <c r="N95" i="42"/>
  <c r="L95" i="42"/>
  <c r="I95" i="42"/>
  <c r="G95" i="42"/>
  <c r="V96" i="42"/>
  <c r="T96" i="42"/>
  <c r="O96" i="42"/>
  <c r="N96" i="42"/>
  <c r="L96" i="42"/>
  <c r="I96" i="42"/>
  <c r="G96" i="42"/>
  <c r="V97" i="42"/>
  <c r="T97" i="42"/>
  <c r="O97" i="42"/>
  <c r="N97" i="42"/>
  <c r="L97" i="42"/>
  <c r="I97" i="42"/>
  <c r="G97" i="42"/>
  <c r="V98" i="42"/>
  <c r="T98" i="42"/>
  <c r="O98" i="42"/>
  <c r="N98" i="42"/>
  <c r="L98" i="42"/>
  <c r="I98" i="42"/>
  <c r="G98" i="42"/>
  <c r="V99" i="42"/>
  <c r="T99" i="42"/>
  <c r="O99" i="42"/>
  <c r="N99" i="42"/>
  <c r="L99" i="42"/>
  <c r="I99" i="42"/>
  <c r="G99" i="42"/>
  <c r="V100" i="42"/>
  <c r="T100" i="42"/>
  <c r="O100" i="42"/>
  <c r="N100" i="42"/>
  <c r="L100" i="42"/>
  <c r="I100" i="42"/>
  <c r="G100" i="42"/>
  <c r="V101" i="42"/>
  <c r="T101" i="42"/>
  <c r="O101" i="42"/>
  <c r="N101" i="42"/>
  <c r="L101" i="42"/>
  <c r="I101" i="42"/>
  <c r="G101" i="42"/>
  <c r="V102" i="42"/>
  <c r="T102" i="42"/>
  <c r="O102" i="42"/>
  <c r="N102" i="42"/>
  <c r="L102" i="42"/>
  <c r="I102" i="42"/>
  <c r="G102" i="42"/>
  <c r="V103" i="42"/>
  <c r="T103" i="42"/>
  <c r="O103" i="42"/>
  <c r="N103" i="42"/>
  <c r="L103" i="42"/>
  <c r="I103" i="42"/>
  <c r="G103" i="42"/>
  <c r="V104" i="42"/>
  <c r="T104" i="42"/>
  <c r="O104" i="42"/>
  <c r="N104" i="42"/>
  <c r="L104" i="42"/>
  <c r="I104" i="42"/>
  <c r="G104" i="42"/>
  <c r="V105" i="42"/>
  <c r="T105" i="42"/>
  <c r="O105" i="42"/>
  <c r="N105" i="42"/>
  <c r="L105" i="42"/>
  <c r="I105" i="42"/>
  <c r="G105" i="42"/>
  <c r="V106" i="42"/>
  <c r="T106" i="42"/>
  <c r="O106" i="42"/>
  <c r="N106" i="42"/>
  <c r="L106" i="42"/>
  <c r="I106" i="42"/>
  <c r="G106" i="42"/>
  <c r="V107" i="42"/>
  <c r="T107" i="42"/>
  <c r="O107" i="42"/>
  <c r="N107" i="42"/>
  <c r="L107" i="42"/>
  <c r="I107" i="42"/>
  <c r="G107" i="42"/>
  <c r="V108" i="42"/>
  <c r="T108" i="42"/>
  <c r="O108" i="42"/>
  <c r="N108" i="42"/>
  <c r="L108" i="42"/>
  <c r="I108" i="42"/>
  <c r="G108" i="42"/>
  <c r="V109" i="42"/>
  <c r="T109" i="42"/>
  <c r="O109" i="42"/>
  <c r="N109" i="42"/>
  <c r="L109" i="42"/>
  <c r="I109" i="42"/>
  <c r="G109" i="42"/>
  <c r="V110" i="42"/>
  <c r="T110" i="42"/>
  <c r="O110" i="42"/>
  <c r="N110" i="42"/>
  <c r="L110" i="42"/>
  <c r="I110" i="42"/>
  <c r="G110" i="42"/>
  <c r="V111" i="42"/>
  <c r="T111" i="42"/>
  <c r="O111" i="42"/>
  <c r="N111" i="42"/>
  <c r="L111" i="42"/>
  <c r="I111" i="42"/>
  <c r="G111" i="42"/>
  <c r="V112" i="42"/>
  <c r="T112" i="42"/>
  <c r="O112" i="42"/>
  <c r="N112" i="42"/>
  <c r="L112" i="42"/>
  <c r="I112" i="42"/>
  <c r="G112" i="42"/>
  <c r="V113" i="42"/>
  <c r="T113" i="42"/>
  <c r="O113" i="42"/>
  <c r="N113" i="42"/>
  <c r="L113" i="42"/>
  <c r="I113" i="42"/>
  <c r="G113" i="42"/>
  <c r="G21" i="42"/>
  <c r="Q22" i="42" l="1"/>
  <c r="W22" i="42" s="1"/>
  <c r="J24" i="42"/>
  <c r="J23" i="42"/>
  <c r="J22" i="42"/>
  <c r="Q24" i="42"/>
  <c r="W24" i="42" s="1"/>
  <c r="Q23" i="42"/>
  <c r="W23" i="42" s="1"/>
  <c r="Q25" i="42"/>
  <c r="W25" i="42" s="1"/>
  <c r="Q27" i="42"/>
  <c r="W27" i="42" s="1"/>
  <c r="J25" i="42"/>
  <c r="Q26" i="42"/>
  <c r="W26" i="42" s="1"/>
  <c r="J26" i="42"/>
  <c r="J27" i="42"/>
  <c r="Q28" i="42"/>
  <c r="W28" i="42" s="1"/>
  <c r="J28" i="42"/>
  <c r="Q29" i="42"/>
  <c r="W29" i="42" s="1"/>
  <c r="J29" i="42"/>
  <c r="Q30" i="42"/>
  <c r="W30" i="42" s="1"/>
  <c r="J30" i="42"/>
  <c r="Q31" i="42"/>
  <c r="W31" i="42" s="1"/>
  <c r="Q33" i="42"/>
  <c r="W33" i="42" s="1"/>
  <c r="J31" i="42"/>
  <c r="J38" i="42"/>
  <c r="Q32" i="42"/>
  <c r="W32" i="42" s="1"/>
  <c r="Q35" i="42"/>
  <c r="W35" i="42" s="1"/>
  <c r="J33" i="42"/>
  <c r="J32" i="42"/>
  <c r="Q37" i="42"/>
  <c r="W37" i="42" s="1"/>
  <c r="Q34" i="42"/>
  <c r="W34" i="42" s="1"/>
  <c r="Q36" i="42"/>
  <c r="W36" i="42" s="1"/>
  <c r="J34" i="42"/>
  <c r="J35" i="42"/>
  <c r="J36" i="42"/>
  <c r="Q40" i="42"/>
  <c r="W40" i="42" s="1"/>
  <c r="J37" i="42"/>
  <c r="Q38" i="42"/>
  <c r="W38" i="42" s="1"/>
  <c r="Q39" i="42"/>
  <c r="W39" i="42" s="1"/>
  <c r="J40" i="42"/>
  <c r="J39" i="42"/>
  <c r="Q41" i="42"/>
  <c r="W41" i="42" s="1"/>
  <c r="Q43" i="42"/>
  <c r="W43" i="42" s="1"/>
  <c r="J41" i="42"/>
  <c r="Q42" i="42"/>
  <c r="W42" i="42" s="1"/>
  <c r="Q44" i="42"/>
  <c r="W44" i="42" s="1"/>
  <c r="J42" i="42"/>
  <c r="Q45" i="42"/>
  <c r="W45" i="42" s="1"/>
  <c r="J43" i="42"/>
  <c r="J45" i="42"/>
  <c r="J44" i="42"/>
  <c r="Q46" i="42"/>
  <c r="W46" i="42" s="1"/>
  <c r="Q48" i="42"/>
  <c r="W48" i="42" s="1"/>
  <c r="J46" i="42"/>
  <c r="Q47" i="42"/>
  <c r="W47" i="42" s="1"/>
  <c r="J48" i="42"/>
  <c r="J47" i="42"/>
  <c r="Q49" i="42"/>
  <c r="W49" i="42" s="1"/>
  <c r="J49" i="42"/>
  <c r="Q50" i="42"/>
  <c r="W50" i="42" s="1"/>
  <c r="J50" i="42"/>
  <c r="Q55" i="42"/>
  <c r="W55" i="42" s="1"/>
  <c r="J56" i="42"/>
  <c r="Q51" i="42"/>
  <c r="W51" i="42" s="1"/>
  <c r="J51" i="42"/>
  <c r="Q52" i="42"/>
  <c r="W52" i="42" s="1"/>
  <c r="Q54" i="42"/>
  <c r="W54" i="42" s="1"/>
  <c r="J52" i="42"/>
  <c r="Q53" i="42"/>
  <c r="W53" i="42" s="1"/>
  <c r="Q58" i="42"/>
  <c r="W58" i="42" s="1"/>
  <c r="J55" i="42"/>
  <c r="J54" i="42"/>
  <c r="J53" i="42"/>
  <c r="Q56" i="42"/>
  <c r="W56" i="42" s="1"/>
  <c r="Q57" i="42"/>
  <c r="W57" i="42" s="1"/>
  <c r="Q60" i="42"/>
  <c r="W60" i="42" s="1"/>
  <c r="J58" i="42"/>
  <c r="J57" i="42"/>
  <c r="Q59" i="42"/>
  <c r="W59" i="42" s="1"/>
  <c r="Q62" i="42"/>
  <c r="W62" i="42" s="1"/>
  <c r="J60" i="42"/>
  <c r="J59" i="42"/>
  <c r="Q61" i="42"/>
  <c r="W61" i="42" s="1"/>
  <c r="J61" i="42"/>
  <c r="J62" i="42"/>
  <c r="Q63" i="42"/>
  <c r="W63" i="42" s="1"/>
  <c r="Q64" i="42"/>
  <c r="W64" i="42" s="1"/>
  <c r="J63" i="42"/>
  <c r="J64" i="42"/>
  <c r="Q65" i="42"/>
  <c r="W65" i="42" s="1"/>
  <c r="J67" i="42"/>
  <c r="J65" i="42"/>
  <c r="Q66" i="42"/>
  <c r="W66" i="42" s="1"/>
  <c r="Q69" i="42"/>
  <c r="W69" i="42" s="1"/>
  <c r="J66" i="42"/>
  <c r="Q67" i="42"/>
  <c r="W67" i="42" s="1"/>
  <c r="Q68" i="42"/>
  <c r="W68" i="42" s="1"/>
  <c r="J68" i="42"/>
  <c r="J69" i="42"/>
  <c r="Q70" i="42"/>
  <c r="W70" i="42" s="1"/>
  <c r="J70" i="42"/>
  <c r="Q74" i="42"/>
  <c r="W74" i="42" s="1"/>
  <c r="Q71" i="42"/>
  <c r="W71" i="42" s="1"/>
  <c r="Q73" i="42"/>
  <c r="W73" i="42" s="1"/>
  <c r="J71" i="42"/>
  <c r="Q72" i="42"/>
  <c r="W72" i="42" s="1"/>
  <c r="J74" i="42"/>
  <c r="J73" i="42"/>
  <c r="J72" i="42"/>
  <c r="Q77" i="42"/>
  <c r="W77" i="42" s="1"/>
  <c r="Q75" i="42"/>
  <c r="W75" i="42" s="1"/>
  <c r="J75" i="42"/>
  <c r="Q76" i="42"/>
  <c r="W76" i="42" s="1"/>
  <c r="J76" i="42"/>
  <c r="J77" i="42"/>
  <c r="Q78" i="42"/>
  <c r="W78" i="42" s="1"/>
  <c r="J80" i="42"/>
  <c r="J78" i="42"/>
  <c r="Q79" i="42"/>
  <c r="W79" i="42" s="1"/>
  <c r="J79" i="42"/>
  <c r="Q80" i="42"/>
  <c r="W80" i="42" s="1"/>
  <c r="Q83" i="42"/>
  <c r="W83" i="42" s="1"/>
  <c r="Q81" i="42"/>
  <c r="W81" i="42" s="1"/>
  <c r="J81" i="42"/>
  <c r="Q82" i="42"/>
  <c r="W82" i="42" s="1"/>
  <c r="J85" i="42"/>
  <c r="Q84" i="42"/>
  <c r="W84" i="42" s="1"/>
  <c r="J83" i="42"/>
  <c r="J82" i="42"/>
  <c r="J84" i="42"/>
  <c r="Q89" i="42"/>
  <c r="W89" i="42" s="1"/>
  <c r="J88" i="42"/>
  <c r="Q85" i="42"/>
  <c r="W85" i="42" s="1"/>
  <c r="Q86" i="42"/>
  <c r="W86" i="42" s="1"/>
  <c r="J86" i="42"/>
  <c r="Q87" i="42"/>
  <c r="W87" i="42" s="1"/>
  <c r="J87" i="42"/>
  <c r="Q88" i="42"/>
  <c r="W88" i="42" s="1"/>
  <c r="J89" i="42"/>
  <c r="Q90" i="42"/>
  <c r="W90" i="42" s="1"/>
  <c r="Q93" i="42"/>
  <c r="W93" i="42" s="1"/>
  <c r="Q92" i="42"/>
  <c r="W92" i="42" s="1"/>
  <c r="J90" i="42"/>
  <c r="Q91" i="42"/>
  <c r="W91" i="42" s="1"/>
  <c r="J91" i="42"/>
  <c r="J92" i="42"/>
  <c r="Q94" i="42"/>
  <c r="W94" i="42" s="1"/>
  <c r="J93" i="42"/>
  <c r="Q95" i="42"/>
  <c r="W95" i="42" s="1"/>
  <c r="J96" i="42"/>
  <c r="J94" i="42"/>
  <c r="J95" i="42"/>
  <c r="Q96" i="42"/>
  <c r="W96" i="42" s="1"/>
  <c r="Q97" i="42"/>
  <c r="W97" i="42" s="1"/>
  <c r="Q98" i="42"/>
  <c r="W98" i="42" s="1"/>
  <c r="J97" i="42"/>
  <c r="J98" i="42"/>
  <c r="Q99" i="42"/>
  <c r="W99" i="42" s="1"/>
  <c r="J99" i="42"/>
  <c r="Q100" i="42"/>
  <c r="W100" i="42" s="1"/>
  <c r="Q102" i="42"/>
  <c r="W102" i="42" s="1"/>
  <c r="J100" i="42"/>
  <c r="Q101" i="42"/>
  <c r="W101" i="42" s="1"/>
  <c r="J101" i="42"/>
  <c r="J102" i="42"/>
  <c r="Q103" i="42"/>
  <c r="W103" i="42" s="1"/>
  <c r="J103" i="42"/>
  <c r="Q104" i="42"/>
  <c r="W104" i="42" s="1"/>
  <c r="Q106" i="42"/>
  <c r="W106" i="42" s="1"/>
  <c r="J104" i="42"/>
  <c r="J108" i="42"/>
  <c r="Q105" i="42"/>
  <c r="W105" i="42" s="1"/>
  <c r="J105" i="42"/>
  <c r="J106" i="42"/>
  <c r="Q107" i="42"/>
  <c r="W107" i="42" s="1"/>
  <c r="J107" i="42"/>
  <c r="Q108" i="42"/>
  <c r="W108" i="42" s="1"/>
  <c r="Q109" i="42"/>
  <c r="W109" i="42" s="1"/>
  <c r="Q110" i="42"/>
  <c r="W110" i="42" s="1"/>
  <c r="J109" i="42"/>
  <c r="Q112" i="42"/>
  <c r="W112" i="42" s="1"/>
  <c r="J110" i="42"/>
  <c r="Q111" i="42"/>
  <c r="W111" i="42" s="1"/>
  <c r="J111" i="42"/>
  <c r="J112" i="42"/>
  <c r="Q113" i="42"/>
  <c r="W113" i="42" s="1"/>
  <c r="J113" i="42"/>
  <c r="I21" i="42" l="1"/>
  <c r="E57" i="43"/>
  <c r="F57" i="43" s="1"/>
  <c r="E48" i="43"/>
  <c r="F48" i="43" s="1"/>
  <c r="E40" i="43"/>
  <c r="F40" i="43" s="1"/>
  <c r="E32" i="43"/>
  <c r="F32" i="43" s="1"/>
  <c r="E24" i="43"/>
  <c r="F24" i="43" s="1"/>
  <c r="E14" i="43"/>
  <c r="F14" i="43" s="1"/>
  <c r="E4" i="43"/>
  <c r="F4" i="43" s="1"/>
  <c r="B4" i="43"/>
  <c r="B14" i="43" s="1"/>
  <c r="B24" i="43" s="1"/>
  <c r="U139" i="42"/>
  <c r="S139" i="42"/>
  <c r="M139" i="42" a="1"/>
  <c r="M139" i="42" s="1"/>
  <c r="K139" i="42"/>
  <c r="H139" i="42"/>
  <c r="F139" i="42"/>
  <c r="E139" i="42" a="1"/>
  <c r="E139" i="42" s="1"/>
  <c r="U136" i="42"/>
  <c r="S136" i="42"/>
  <c r="P136" i="42"/>
  <c r="M136" i="42"/>
  <c r="K136" i="42"/>
  <c r="H136" i="42"/>
  <c r="F136" i="42"/>
  <c r="E133" i="42"/>
  <c r="I133" i="42" s="1"/>
  <c r="P126" i="42"/>
  <c r="W125" i="42"/>
  <c r="P125" i="42"/>
  <c r="W124" i="42"/>
  <c r="P124" i="42"/>
  <c r="W123" i="42"/>
  <c r="P123" i="42"/>
  <c r="W122" i="42"/>
  <c r="P122" i="42"/>
  <c r="V121" i="42"/>
  <c r="T121" i="42"/>
  <c r="O121" i="42"/>
  <c r="N121" i="42"/>
  <c r="L121" i="42"/>
  <c r="I121" i="42"/>
  <c r="G121" i="42"/>
  <c r="V119" i="42"/>
  <c r="T119" i="42"/>
  <c r="O119" i="42"/>
  <c r="N119" i="42"/>
  <c r="L119" i="42"/>
  <c r="I119" i="42"/>
  <c r="G119" i="42"/>
  <c r="V118" i="42"/>
  <c r="T118" i="42"/>
  <c r="O118" i="42"/>
  <c r="N118" i="42"/>
  <c r="L118" i="42"/>
  <c r="I118" i="42"/>
  <c r="G118" i="42"/>
  <c r="V117" i="42"/>
  <c r="T117" i="42"/>
  <c r="O117" i="42"/>
  <c r="N117" i="42"/>
  <c r="L117" i="42"/>
  <c r="I117" i="42"/>
  <c r="G117" i="42"/>
  <c r="V116" i="42"/>
  <c r="T116" i="42"/>
  <c r="O116" i="42"/>
  <c r="N116" i="42"/>
  <c r="L116" i="42"/>
  <c r="I116" i="42"/>
  <c r="G116" i="42"/>
  <c r="V115" i="42"/>
  <c r="T115" i="42"/>
  <c r="O115" i="42"/>
  <c r="N115" i="42"/>
  <c r="L115" i="42"/>
  <c r="I115" i="42"/>
  <c r="G115" i="42"/>
  <c r="V114" i="42"/>
  <c r="T114" i="42"/>
  <c r="O114" i="42"/>
  <c r="N114" i="42"/>
  <c r="L114" i="42"/>
  <c r="I114" i="42"/>
  <c r="G114" i="42"/>
  <c r="V21" i="42"/>
  <c r="T21" i="42"/>
  <c r="O21" i="42"/>
  <c r="N21" i="42"/>
  <c r="L21" i="42"/>
  <c r="J116" i="42" l="1"/>
  <c r="Q114" i="42"/>
  <c r="W114" i="42" s="1"/>
  <c r="J121" i="42"/>
  <c r="Q118" i="42"/>
  <c r="Q119" i="42"/>
  <c r="J115" i="42"/>
  <c r="Q116" i="42"/>
  <c r="Q117" i="42"/>
  <c r="Q121" i="42"/>
  <c r="W121" i="42" s="1"/>
  <c r="Q21" i="42"/>
  <c r="W21" i="42" s="1"/>
  <c r="J21" i="42"/>
  <c r="J114" i="42"/>
  <c r="Q115" i="42"/>
  <c r="J119" i="42"/>
  <c r="J117" i="42"/>
  <c r="B32" i="43"/>
  <c r="B40" i="43" s="1"/>
  <c r="J118" i="42"/>
  <c r="Q124" i="42" l="1" a="1"/>
  <c r="Q124" i="42" s="1"/>
  <c r="Q125" i="42" a="1"/>
  <c r="Q125" i="42" s="1"/>
  <c r="Q122" i="42" a="1"/>
  <c r="Q122" i="42" s="1"/>
  <c r="Q123" i="42" a="1"/>
  <c r="Q123" i="42" s="1"/>
  <c r="W126" i="42"/>
  <c r="D15" i="42" s="1"/>
  <c r="Q126" i="42"/>
  <c r="D14" i="42" s="1"/>
  <c r="B48" i="43"/>
  <c r="B57" i="43" s="1"/>
  <c r="B141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Wouter van Wijnen</author>
  </authors>
  <commentList>
    <comment ref="E19" authorId="0" shapeId="0" xr:uid="{31F06D05-13EA-4726-9F97-8F1CA15DA868}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<sst xmlns="http://schemas.openxmlformats.org/spreadsheetml/2006/main" count="173" uniqueCount="128">
  <si>
    <t>Projectkenmerken</t>
  </si>
  <si>
    <t>Projectnaam</t>
  </si>
  <si>
    <t>Projectcode</t>
  </si>
  <si>
    <t>Locatie</t>
  </si>
  <si>
    <t>Datum</t>
  </si>
  <si>
    <t>T  A  B  E  L  L  E  N</t>
  </si>
  <si>
    <r>
      <t>Type verbinding (TV</t>
    </r>
    <r>
      <rPr>
        <sz val="10"/>
        <color theme="0"/>
        <rFont val="Segoe UI"/>
        <family val="2"/>
      </rPr>
      <t>)</t>
    </r>
  </si>
  <si>
    <t>keuze</t>
  </si>
  <si>
    <t>score</t>
  </si>
  <si>
    <t>toelichting</t>
  </si>
  <si>
    <t xml:space="preserve">los of droog </t>
  </si>
  <si>
    <t>los of klik-, klitteband-, magnetische verbinding</t>
  </si>
  <si>
    <t>toegevoegde elementen</t>
  </si>
  <si>
    <t>bout- en moer-, veer-, hoek-, schroefverbinding</t>
  </si>
  <si>
    <t>directe integraal</t>
  </si>
  <si>
    <t>pin-, spijkerverbinding</t>
  </si>
  <si>
    <t>zachte chemisch</t>
  </si>
  <si>
    <t>kit-, schuimverbinding (PUR)</t>
  </si>
  <si>
    <t>harde chemisch</t>
  </si>
  <si>
    <t>chemische ankers of lijm-, aanstorting-, las-, cementgebonden verbinding</t>
  </si>
  <si>
    <t>Toegankelijkheid verbinding (ToV)</t>
  </si>
  <si>
    <t>vrij</t>
  </si>
  <si>
    <t>vrij toegankelijk</t>
  </si>
  <si>
    <t>extra handeling, geen schade</t>
  </si>
  <si>
    <t>toegankelijkheid met extra handelingen die geen schade veroorzaken</t>
  </si>
  <si>
    <t>extra handeling, volledig herstelbare schade</t>
  </si>
  <si>
    <t>toegankelijkheid met extra handelingen met volledig herstelbare schade</t>
  </si>
  <si>
    <t>extra handeling, gedeeltelijk herstelbare schade (meer dan 20% van de waarde)</t>
  </si>
  <si>
    <t>toegankelijkheid met extra handelingen met gedeeltelijk herstelbare schade</t>
  </si>
  <si>
    <t>niet toegankelijk, onherstelbare schade aan product of omliggende producten</t>
  </si>
  <si>
    <r>
      <t>Doorkruisi</t>
    </r>
    <r>
      <rPr>
        <b/>
        <sz val="10"/>
        <rFont val="Segoe UI"/>
        <family val="2"/>
      </rPr>
      <t>ng (DK</t>
    </r>
    <r>
      <rPr>
        <sz val="10"/>
        <rFont val="Segoe UI"/>
        <family val="2"/>
      </rPr>
      <t>)</t>
    </r>
  </si>
  <si>
    <t>geen/modulair</t>
  </si>
  <si>
    <t>geen, door modulaire zonering van objecten</t>
  </si>
  <si>
    <t>doorkruisingen</t>
  </si>
  <si>
    <t>enkele doorkruisingen tussen één of meerdere objecten</t>
  </si>
  <si>
    <t>integratie</t>
  </si>
  <si>
    <t>volledige integratie van objecten</t>
  </si>
  <si>
    <t>Randopsluiting (RO)</t>
  </si>
  <si>
    <t>open</t>
  </si>
  <si>
    <t>open, geen belemmering voor  (tussentijds) uitnemen van producten</t>
  </si>
  <si>
    <t>overlapping</t>
  </si>
  <si>
    <t>overlapping, gedeeltelijke belemmering voor het (tussentijds) uitnemen van producten</t>
  </si>
  <si>
    <t>gesloten</t>
  </si>
  <si>
    <t>gesloten, volledige belemmering voor het (tussentijds) uitnemen van producten</t>
  </si>
  <si>
    <t>Kwaliteitsfactor (Kpr)</t>
  </si>
  <si>
    <t>uitstekend</t>
  </si>
  <si>
    <t>vergelijkbaar nieuwbouw</t>
  </si>
  <si>
    <t>goed</t>
  </si>
  <si>
    <t>functioneel, maar minder lang</t>
  </si>
  <si>
    <t>matig/slecht</t>
  </si>
  <si>
    <t>minder functioneel en/of beperkte restlevensduur (&lt;50%?)</t>
  </si>
  <si>
    <t>Marktwaarde (Mpr)</t>
  </si>
  <si>
    <t>oorspronkelijk</t>
  </si>
  <si>
    <t>oorspronkelijk product (dakpan, losse schone steen)</t>
  </si>
  <si>
    <t>modulair</t>
  </si>
  <si>
    <t>modulaire maatvoering (veelvoud van 30 of 60 cm)</t>
  </si>
  <si>
    <t>aanpasbaar</t>
  </si>
  <si>
    <t>passend te maken (houten of stalen balken, houten deur)</t>
  </si>
  <si>
    <t>overig</t>
  </si>
  <si>
    <t>-</t>
  </si>
  <si>
    <t>TOTAAL</t>
  </si>
  <si>
    <t>i</t>
  </si>
  <si>
    <t>Toelichting</t>
  </si>
  <si>
    <t>Gegevens uit berekening</t>
  </si>
  <si>
    <t>Bron losmaakbaarheidsindex: "MEETMETHODIEK LOSMAAKBAARHEID VERSIE 2.0"</t>
  </si>
  <si>
    <t>Score bij relevante producten</t>
  </si>
  <si>
    <t>Productnaam</t>
  </si>
  <si>
    <t>1. Losmaakbaarheid</t>
  </si>
  <si>
    <t>Score</t>
  </si>
  <si>
    <t>1.1 type verbinding</t>
  </si>
  <si>
    <t>1.2 toegankelijkheid</t>
  </si>
  <si>
    <t>1.3 doorkruising</t>
  </si>
  <si>
    <t>1.4 randopsluiting</t>
  </si>
  <si>
    <t>keuzes</t>
  </si>
  <si>
    <t>TVn</t>
  </si>
  <si>
    <t>ToVn</t>
  </si>
  <si>
    <t>DKn</t>
  </si>
  <si>
    <t>LIpn</t>
  </si>
  <si>
    <t>(GPR Materiaal)</t>
  </si>
  <si>
    <t>Maximale score</t>
  </si>
  <si>
    <t>MPG gebouw</t>
  </si>
  <si>
    <t>best scorende opties</t>
  </si>
  <si>
    <t>(uit GPR Materiaal)</t>
  </si>
  <si>
    <t>(LIpn + Kpr + Mpr : 1.0)</t>
  </si>
  <si>
    <t>Gebouw (alle producten)</t>
  </si>
  <si>
    <t>PV-systemen</t>
  </si>
  <si>
    <t>Gebouw, zonder PV-systemen</t>
  </si>
  <si>
    <t>toelichting parameter</t>
  </si>
  <si>
    <t>De dragende verbinding geldt als maatgevend</t>
  </si>
  <si>
    <t>Houdt hierbij de demontagevolgorede aan, meestal de omgekeerde bouwvolgorde</t>
  </si>
  <si>
    <t xml:space="preserve">Het begrip ”doorkruisingen” betekent dat producten of elementen door elkaar heen lopen of zelfs in zijn geheel met elkaar zijn geïntegreerd. </t>
  </si>
  <si>
    <t>Met de factor randopsluiting beoordeel je hoe producten in een samenstelling zijn geplaatst en of dit open is of gesloten.</t>
  </si>
  <si>
    <t>De kwaliteit van het product na demontage. Het gaat om producten met een wezenlijke restlevensduur (&gt;50% product-levensduur)</t>
  </si>
  <si>
    <t>Het product moet marktwaarde hebben. We negeren het toesnijden van het ontwerp op afwijkende maten en kwaliteiten.</t>
  </si>
  <si>
    <t>MPG van het losmaakbare product</t>
  </si>
  <si>
    <t>keuze (pull-down)</t>
  </si>
  <si>
    <t>toelichting keuze</t>
  </si>
  <si>
    <t>Resultaten gebouw</t>
  </si>
  <si>
    <t>losmaakbaarheidsindex (Llg)</t>
  </si>
  <si>
    <t>hergebruikspotentie (Hpr)</t>
  </si>
  <si>
    <t>2. MPG product</t>
  </si>
  <si>
    <t>3. Kwaliteitsfactor</t>
  </si>
  <si>
    <t>4. Marktwaarde</t>
  </si>
  <si>
    <t>Product</t>
  </si>
  <si>
    <t>Dragende verbinding</t>
  </si>
  <si>
    <t>Laag</t>
  </si>
  <si>
    <t>LIcn</t>
  </si>
  <si>
    <t>ROn</t>
  </si>
  <si>
    <t>LIsn</t>
  </si>
  <si>
    <t>Kprn</t>
  </si>
  <si>
    <t>Mprn</t>
  </si>
  <si>
    <t>Hprn</t>
  </si>
  <si>
    <t>Space plan (LIln)</t>
  </si>
  <si>
    <t>Space plan</t>
  </si>
  <si>
    <t>Services (LIln)</t>
  </si>
  <si>
    <t>Services</t>
  </si>
  <si>
    <t>Skin (LIln)</t>
  </si>
  <si>
    <t>Skin</t>
  </si>
  <si>
    <t>Structure (LIln)</t>
  </si>
  <si>
    <t>Structure</t>
  </si>
  <si>
    <t>TOTAAL (LIg)</t>
  </si>
  <si>
    <t>Lagen van Brand</t>
  </si>
  <si>
    <t>scheiding van ruimten binnen het gebouw</t>
  </si>
  <si>
    <t>installaties</t>
  </si>
  <si>
    <t>gebouwschil</t>
  </si>
  <si>
    <t>hoofddraagconstructie</t>
  </si>
  <si>
    <t>Extra rijen</t>
  </si>
  <si>
    <t>Berekenen losmaakbaarheid v2.0 en hergebruikspotentie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</si>
</sst>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0.000"/>
    <numFmt numFmtId="165" formatCode="0.0"/>
    <numFmt numFmtId="166" formatCode="#,##0.0"/>
    <numFmt numFmtId="167" formatCode="0.0000"/>
    <numFmt numFmtId="168" formatCode="d\ mmmm\ yyyy"/>
    <numFmt numFmtId="169" formatCode="0.0%"/>
    <numFmt numFmtId="170" formatCode="#,##0.0000"/>
    <numFmt numFmtId="171" formatCode="&quot;Versie &quot;dd\ mmm\ yyyy"/>
    <numFmt numFmtId="172" formatCode="&quot;Versie rekenblad &quot;dd\ mmm\ yyyy"/>
    <numFmt numFmtId="173" formatCode="0.000;\-0.000;;@"/>
    <numFmt numFmtId="174" formatCode="0.0000;\-0.0000;;@"/>
  </numFmts>
  <fonts count="51">
    <font>
      <sz val="10"/>
      <color theme="1"/>
      <name val="Ubuntu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2"/>
      <color theme="1"/>
      <name val="Segoe UI"/>
      <family val="2"/>
    </font>
    <font>
      <sz val="10"/>
      <color theme="1"/>
      <name val="Ubuntu"/>
      <family val="2"/>
    </font>
    <font>
      <sz val="10"/>
      <color theme="0"/>
      <name val="Segoe UI"/>
      <family val="2"/>
    </font>
    <font>
      <sz val="10"/>
      <color rgb="FF4D4D63"/>
      <name val="Segoe UI"/>
      <family val="2"/>
    </font>
    <font>
      <sz val="10"/>
      <color rgb="FF31313F"/>
      <name val="Segoe UI"/>
      <family val="2"/>
    </font>
    <font>
      <i/>
      <sz val="10"/>
      <color theme="1"/>
      <name val="Segoe UI"/>
      <family val="2"/>
    </font>
    <font>
      <i/>
      <sz val="10"/>
      <color rgb="FF4D4D63"/>
      <name val="Segoe UI"/>
      <family val="2"/>
    </font>
    <font>
      <sz val="1"/>
      <color theme="1"/>
      <name val="Segoe UI"/>
      <family val="2"/>
    </font>
    <font>
      <sz val="10"/>
      <color theme="9"/>
      <name val="Segoe U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9"/>
      <color theme="1" tint="0.34998626667073579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9"/>
      <name val="Segoe UI"/>
      <family val="2"/>
    </font>
    <font>
      <b/>
      <sz val="10"/>
      <color rgb="FF31313F"/>
      <name val="Segoe UI"/>
      <family val="2"/>
    </font>
    <font>
      <sz val="14"/>
      <color theme="0"/>
      <name val="Segoe UI"/>
      <family val="2"/>
    </font>
    <font>
      <b/>
      <sz val="20"/>
      <color theme="9"/>
      <name val="Wingdings 2"/>
      <family val="1"/>
      <charset val="2"/>
    </font>
    <font>
      <sz val="10"/>
      <color theme="9" tint="-0.249977111117893"/>
      <name val="Webdings"/>
      <family val="1"/>
      <charset val="2"/>
    </font>
    <font>
      <b/>
      <sz val="22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Segoe UI"/>
      <family val="2"/>
    </font>
    <font>
      <sz val="8"/>
      <color theme="1" tint="0.499984740745262"/>
      <name val="Segoe UI"/>
      <family val="2"/>
    </font>
    <font>
      <i/>
      <sz val="10"/>
      <color theme="0" tint="-0.34998626667073579"/>
      <name val="Segoe UI"/>
      <family val="2"/>
    </font>
    <font>
      <sz val="10"/>
      <color theme="0" tint="-0.499984740745262"/>
      <name val="Segoe UI"/>
      <family val="2"/>
    </font>
    <font>
      <b/>
      <sz val="10"/>
      <name val="Segoe UI"/>
      <family val="2"/>
    </font>
    <font>
      <sz val="8"/>
      <color rgb="FF4D4D63"/>
      <name val="Segoe UI"/>
      <family val="2"/>
    </font>
    <font>
      <sz val="8"/>
      <color theme="0" tint="-0.499984740745262"/>
      <name val="Segoe UI"/>
      <family val="2"/>
    </font>
    <font>
      <sz val="8"/>
      <color rgb="FF31313F"/>
      <name val="Segoe UI"/>
      <family val="2"/>
    </font>
    <font>
      <b/>
      <sz val="22"/>
      <color theme="9"/>
      <name val="Segoe UI"/>
      <family val="2"/>
    </font>
    <font>
      <sz val="9"/>
      <color indexed="81"/>
      <name val="Tahoma"/>
      <family val="2"/>
    </font>
    <font>
      <i/>
      <sz val="10"/>
      <color theme="0"/>
      <name val="Segoe UI"/>
      <family val="2"/>
    </font>
    <font>
      <sz val="10"/>
      <color theme="0" tint="-0.499984740745262"/>
      <name val="Wingdings 2"/>
      <family val="1"/>
      <charset val="2"/>
    </font>
    <font>
      <sz val="10"/>
      <color indexed="9"/>
      <name val="Calibri"/>
      <family val="2"/>
    </font>
    <font>
      <sz val="14"/>
      <name val="Calibri"/>
      <family val="2"/>
      <scheme val="minor"/>
    </font>
    <font>
      <sz val="7"/>
      <color theme="0" tint="-0.24994659260841701"/>
      <name val="Calibri Light"/>
      <family val="2"/>
    </font>
    <font>
      <sz val="10"/>
      <color indexed="8"/>
      <name val="Calibri"/>
      <family val="2"/>
    </font>
    <font>
      <sz val="10"/>
      <color theme="3"/>
      <name val="Calibri"/>
      <family val="2"/>
    </font>
    <font>
      <sz val="10"/>
      <color theme="9" tint="-0.24994659260841701"/>
      <name val="Calibri"/>
      <family val="2"/>
    </font>
    <font>
      <b/>
      <sz val="10"/>
      <color rgb="FF4D4D63"/>
      <name val="Segoe UI"/>
      <family val="2"/>
    </font>
    <font>
      <i/>
      <sz val="12"/>
      <color theme="1"/>
      <name val="Segoe UI"/>
      <family val="2"/>
    </font>
    <font>
      <b/>
      <i/>
      <sz val="10"/>
      <color rgb="FF31313F"/>
      <name val="Segoe UI"/>
      <family val="2"/>
    </font>
    <font>
      <i/>
      <sz val="10"/>
      <color theme="1"/>
      <name val="Ubuntu"/>
      <family val="2"/>
    </font>
    <font>
      <sz val="10"/>
      <color rgb="FF00B050"/>
      <name val="Segoe UI"/>
      <family val="2"/>
    </font>
    <font>
      <b/>
      <sz val="10"/>
      <color theme="0"/>
      <name val="Segoe UI"/>
      <family val="2"/>
    </font>
    <font>
      <b/>
      <i/>
      <sz val="8"/>
      <color rgb="FF00B050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rgb="FF9696AE"/>
        <bgColor indexed="64"/>
      </patternFill>
    </fill>
    <fill>
      <patternFill patternType="solid">
        <fgColor rgb="FFE4E9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0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0A892"/>
        <bgColor indexed="64"/>
      </patternFill>
    </fill>
    <fill>
      <patternFill patternType="solid">
        <fgColor rgb="FFFDEED9"/>
        <bgColor indexed="64"/>
      </patternFill>
    </fill>
    <fill>
      <patternFill patternType="solid">
        <fgColor rgb="FFF5A96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6EFF5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rgb="FFD0D9EC"/>
        <bgColor indexed="64"/>
      </patternFill>
    </fill>
    <fill>
      <patternFill patternType="solid">
        <fgColor rgb="FFBABACA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rgb="FFD0D9EC"/>
      </top>
      <bottom style="thin">
        <color rgb="FFD0D9E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rgb="FFD0D9EC"/>
      </top>
      <bottom/>
      <diagonal/>
    </border>
    <border>
      <left/>
      <right/>
      <top/>
      <bottom style="thin">
        <color rgb="FFD0D9EC"/>
      </bottom>
      <diagonal/>
    </border>
    <border>
      <left/>
      <right style="thin">
        <color theme="5"/>
      </right>
      <top/>
      <bottom/>
      <diagonal/>
    </border>
    <border>
      <left/>
      <right/>
      <top style="thin">
        <color rgb="FFD0D9EC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rgb="FFD0D9EC"/>
      </top>
      <bottom style="thin">
        <color rgb="FFD0D9EC"/>
      </bottom>
      <diagonal/>
    </border>
    <border>
      <left style="thin">
        <color theme="5"/>
      </left>
      <right style="thin">
        <color theme="5"/>
      </right>
      <top style="thin">
        <color rgb="FFD0D9EC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rgb="FFD0D9EC"/>
      </bottom>
      <diagonal/>
    </border>
    <border>
      <left/>
      <right/>
      <top style="thin">
        <color theme="5"/>
      </top>
      <bottom style="thin">
        <color rgb="FFD0D9EC"/>
      </bottom>
      <diagonal/>
    </border>
    <border>
      <left/>
      <right style="thin">
        <color theme="5"/>
      </right>
      <top style="thin">
        <color theme="5"/>
      </top>
      <bottom style="thin">
        <color rgb="FFD0D9EC"/>
      </bottom>
      <diagonal/>
    </border>
    <border>
      <left style="thin">
        <color theme="5"/>
      </left>
      <right/>
      <top style="thin">
        <color rgb="FFD0D9EC"/>
      </top>
      <bottom style="thin">
        <color rgb="FFD0D9EC"/>
      </bottom>
      <diagonal/>
    </border>
    <border>
      <left/>
      <right style="thin">
        <color theme="5"/>
      </right>
      <top style="thin">
        <color rgb="FFD0D9EC"/>
      </top>
      <bottom style="thin">
        <color rgb="FFD0D9EC"/>
      </bottom>
      <diagonal/>
    </border>
    <border>
      <left style="thin">
        <color theme="5"/>
      </left>
      <right/>
      <top style="thin">
        <color rgb="FFD0D9EC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rgb="FFD0D9EC"/>
      </bottom>
      <diagonal/>
    </border>
    <border>
      <left/>
      <right style="thin">
        <color theme="5"/>
      </right>
      <top style="thin">
        <color rgb="FFD0D9EC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D0D9EC"/>
      </left>
      <right/>
      <top style="thin">
        <color rgb="FFD0D9EC"/>
      </top>
      <bottom style="thin">
        <color rgb="FFD0D9EC"/>
      </bottom>
      <diagonal/>
    </border>
    <border>
      <left/>
      <right style="thin">
        <color rgb="FFD0D9EC"/>
      </right>
      <top style="thin">
        <color rgb="FFD0D9EC"/>
      </top>
      <bottom style="thin">
        <color rgb="FFD0D9EC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5"/>
      </left>
      <right style="thin">
        <color theme="5" tint="-0.249977111117893"/>
      </right>
      <top/>
      <bottom style="thin">
        <color theme="5"/>
      </bottom>
      <diagonal/>
    </border>
    <border>
      <left style="thin">
        <color theme="5" tint="-0.249977111117893"/>
      </left>
      <right/>
      <top/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D0D9EC"/>
      </bottom>
      <diagonal/>
    </border>
    <border>
      <left/>
      <right/>
      <top style="thin">
        <color rgb="FF00B050"/>
      </top>
      <bottom style="thin">
        <color rgb="FFD0D9EC"/>
      </bottom>
      <diagonal/>
    </border>
    <border>
      <left/>
      <right style="thin">
        <color rgb="FF00B050"/>
      </right>
      <top style="thin">
        <color rgb="FF00B050"/>
      </top>
      <bottom style="thin">
        <color rgb="FFD0D9EC"/>
      </bottom>
      <diagonal/>
    </border>
    <border>
      <left style="thin">
        <color rgb="FF00B050"/>
      </left>
      <right/>
      <top style="thin">
        <color rgb="FFD0D9EC"/>
      </top>
      <bottom style="thin">
        <color rgb="FFD0D9EC"/>
      </bottom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 style="thin">
        <color rgb="FFD0D9EC"/>
      </top>
      <bottom style="thin">
        <color rgb="FFD0D9EC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rgb="FFD0D9EC"/>
      </top>
      <bottom style="thin">
        <color rgb="FFD0D9EC"/>
      </bottom>
      <diagonal/>
    </border>
    <border>
      <left style="thin">
        <color rgb="FF00B050"/>
      </left>
      <right/>
      <top style="thin">
        <color rgb="FFD0D9EC"/>
      </top>
      <bottom style="thin">
        <color rgb="FF00B050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rgb="FFD0D9EC"/>
      </top>
      <bottom style="thin">
        <color rgb="FF00B050"/>
      </bottom>
      <diagonal/>
    </border>
    <border>
      <left/>
      <right/>
      <top style="thin">
        <color rgb="FFD0D9EC"/>
      </top>
      <bottom style="thin">
        <color rgb="FF00B050"/>
      </bottom>
      <diagonal/>
    </border>
    <border>
      <left/>
      <right style="thin">
        <color rgb="FF00B050"/>
      </right>
      <top style="thin">
        <color rgb="FFD0D9EC"/>
      </top>
      <bottom/>
      <diagonal/>
    </border>
    <border>
      <left style="medium">
        <color rgb="FF00B050"/>
      </left>
      <right style="thin">
        <color theme="4" tint="0.79998168889431442"/>
      </right>
      <top style="medium">
        <color rgb="FF00B050"/>
      </top>
      <bottom style="thin">
        <color rgb="FFD0D9EC"/>
      </bottom>
      <diagonal/>
    </border>
    <border>
      <left/>
      <right/>
      <top style="medium">
        <color rgb="FF00B050"/>
      </top>
      <bottom style="thin">
        <color rgb="FFD0D9EC"/>
      </bottom>
      <diagonal/>
    </border>
    <border>
      <left style="thin">
        <color theme="4" tint="0.79998168889431442"/>
      </left>
      <right style="medium">
        <color rgb="FF00B050"/>
      </right>
      <top style="medium">
        <color rgb="FF00B050"/>
      </top>
      <bottom style="thin">
        <color rgb="FFD0D9EC"/>
      </bottom>
      <diagonal/>
    </border>
    <border>
      <left style="medium">
        <color theme="5"/>
      </left>
      <right style="thin">
        <color theme="4" tint="0.79998168889431442"/>
      </right>
      <top style="medium">
        <color theme="5"/>
      </top>
      <bottom style="thin">
        <color rgb="FFD0D9EC"/>
      </bottom>
      <diagonal/>
    </border>
    <border>
      <left/>
      <right style="medium">
        <color theme="5"/>
      </right>
      <top style="medium">
        <color theme="5"/>
      </top>
      <bottom style="thin">
        <color rgb="FFD0D9EC"/>
      </bottom>
      <diagonal/>
    </border>
    <border>
      <left style="medium">
        <color rgb="FF00B050"/>
      </left>
      <right style="thin">
        <color theme="4" tint="0.79998168889431442"/>
      </right>
      <top style="thin">
        <color rgb="FFD0D9EC"/>
      </top>
      <bottom style="thin">
        <color rgb="FFD0D9EC"/>
      </bottom>
      <diagonal/>
    </border>
    <border>
      <left style="thin">
        <color theme="4" tint="0.79998168889431442"/>
      </left>
      <right style="medium">
        <color rgb="FF00B050"/>
      </right>
      <top style="thin">
        <color rgb="FFD0D9EC"/>
      </top>
      <bottom style="thin">
        <color rgb="FFD0D9EC"/>
      </bottom>
      <diagonal/>
    </border>
    <border>
      <left style="medium">
        <color theme="5"/>
      </left>
      <right style="thin">
        <color theme="4" tint="0.79998168889431442"/>
      </right>
      <top style="thin">
        <color rgb="FFD0D9EC"/>
      </top>
      <bottom style="thin">
        <color rgb="FFD0D9EC"/>
      </bottom>
      <diagonal/>
    </border>
    <border>
      <left/>
      <right style="medium">
        <color theme="5"/>
      </right>
      <top style="thin">
        <color rgb="FFD0D9EC"/>
      </top>
      <bottom style="thin">
        <color rgb="FFD0D9EC"/>
      </bottom>
      <diagonal/>
    </border>
    <border>
      <left style="medium">
        <color rgb="FF00B050"/>
      </left>
      <right style="thin">
        <color theme="4" tint="0.79998168889431442"/>
      </right>
      <top style="thin">
        <color rgb="FFD0D9EC"/>
      </top>
      <bottom/>
      <diagonal/>
    </border>
    <border>
      <left style="thin">
        <color theme="4" tint="0.79998168889431442"/>
      </left>
      <right style="medium">
        <color rgb="FF00B050"/>
      </right>
      <top style="thin">
        <color rgb="FFD0D9EC"/>
      </top>
      <bottom/>
      <diagonal/>
    </border>
    <border>
      <left style="medium">
        <color theme="5"/>
      </left>
      <right style="thin">
        <color theme="4" tint="0.79998168889431442"/>
      </right>
      <top style="thin">
        <color rgb="FFD0D9EC"/>
      </top>
      <bottom style="medium">
        <color theme="5"/>
      </bottom>
      <diagonal/>
    </border>
    <border>
      <left/>
      <right style="medium">
        <color theme="5"/>
      </right>
      <top style="thin">
        <color rgb="FFD0D9EC"/>
      </top>
      <bottom style="medium">
        <color theme="5"/>
      </bottom>
      <diagonal/>
    </border>
    <border>
      <left style="medium">
        <color rgb="FF00B050"/>
      </left>
      <right style="thin">
        <color theme="4" tint="0.79998168889431442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theme="4" tint="0.79998168889431442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5"/>
      </left>
      <right style="thin">
        <color theme="4" tint="0.79998168889431442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thin">
        <color theme="4" tint="0.79998168889431442"/>
      </top>
      <bottom style="thin">
        <color rgb="FFD0D9EC"/>
      </bottom>
      <diagonal/>
    </border>
  </borders>
  <cellStyleXfs count="36">
    <xf numFmtId="0" fontId="0" fillId="0" borderId="0"/>
    <xf numFmtId="0" fontId="13" fillId="0" borderId="0"/>
    <xf numFmtId="0" fontId="14" fillId="0" borderId="0" applyNumberFormat="0" applyFill="0" applyBorder="0" applyAlignment="0" applyProtection="0"/>
    <xf numFmtId="0" fontId="13" fillId="7" borderId="0" applyNumberFormat="0" applyFont="0" applyBorder="0" applyAlignment="0"/>
    <xf numFmtId="0" fontId="15" fillId="8" borderId="0" applyNumberFormat="0" applyFont="0" applyBorder="0" applyAlignment="0"/>
    <xf numFmtId="0" fontId="15" fillId="9" borderId="0" applyNumberFormat="0" applyBorder="0" applyAlignment="0"/>
    <xf numFmtId="0" fontId="16" fillId="4" borderId="2" applyNumberFormat="0" applyAlignment="0">
      <protection locked="0"/>
    </xf>
    <xf numFmtId="165" fontId="6" fillId="10" borderId="1" applyAlignment="0">
      <alignment horizontal="center" vertical="center"/>
    </xf>
    <xf numFmtId="0" fontId="17" fillId="0" borderId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>
      <alignment vertical="center"/>
    </xf>
    <xf numFmtId="0" fontId="27" fillId="3" borderId="0" applyNumberFormat="0" applyBorder="0" applyAlignment="0">
      <alignment vertical="center"/>
    </xf>
    <xf numFmtId="0" fontId="4" fillId="4" borderId="0" applyNumberFormat="0" applyBorder="0" applyAlignment="0"/>
    <xf numFmtId="0" fontId="7" fillId="5" borderId="1" applyNumberFormat="0" applyAlignment="0">
      <alignment horizontal="left" vertical="center"/>
    </xf>
    <xf numFmtId="3" fontId="8" fillId="4" borderId="1" applyNumberFormat="0" applyAlignment="0">
      <alignment horizontal="right" vertical="center"/>
      <protection locked="0"/>
    </xf>
    <xf numFmtId="0" fontId="7" fillId="3" borderId="1" applyNumberFormat="0" applyAlignment="0">
      <alignment horizontal="left" vertical="center"/>
    </xf>
    <xf numFmtId="0" fontId="21" fillId="2" borderId="1" applyNumberFormat="0" applyAlignment="0">
      <alignment horizontal="center" vertical="center"/>
    </xf>
    <xf numFmtId="3" fontId="8" fillId="6" borderId="1" applyNumberFormat="0" applyAlignment="0">
      <alignment horizontal="center" vertical="top" wrapText="1"/>
    </xf>
    <xf numFmtId="0" fontId="19" fillId="4" borderId="0" applyNumberFormat="0" applyAlignment="0">
      <alignment horizontal="center" vertical="center"/>
    </xf>
    <xf numFmtId="0" fontId="3" fillId="0" borderId="0"/>
    <xf numFmtId="0" fontId="23" fillId="3" borderId="0" applyNumberFormat="0" applyAlignment="0"/>
    <xf numFmtId="0" fontId="24" fillId="11" borderId="0" applyNumberFormat="0" applyBorder="0" applyAlignment="0">
      <alignment vertical="top"/>
    </xf>
    <xf numFmtId="0" fontId="25" fillId="11" borderId="0" applyNumberFormat="0" applyBorder="0" applyAlignment="0">
      <alignment vertical="top"/>
    </xf>
    <xf numFmtId="2" fontId="37" fillId="4" borderId="0" applyNumberFormat="0">
      <alignment horizontal="center" vertical="top"/>
      <protection hidden="1"/>
    </xf>
    <xf numFmtId="3" fontId="38" fillId="4" borderId="0" applyNumberFormat="0" applyBorder="0" applyAlignment="0" applyProtection="0">
      <alignment horizontal="right" vertical="top"/>
    </xf>
    <xf numFmtId="3" fontId="39" fillId="0" borderId="3" applyNumberFormat="0" applyFill="0" applyBorder="0" applyAlignment="0">
      <alignment horizontal="left" vertical="top"/>
    </xf>
    <xf numFmtId="0" fontId="40" fillId="16" borderId="0" applyNumberFormat="0" applyFill="0" applyBorder="0" applyAlignment="0">
      <alignment horizontal="right" vertical="top"/>
    </xf>
    <xf numFmtId="3" fontId="41" fillId="17" borderId="21" applyNumberFormat="0" applyBorder="0" applyAlignment="0">
      <alignment vertical="top"/>
    </xf>
    <xf numFmtId="3" fontId="42" fillId="18" borderId="20" applyNumberFormat="0" applyBorder="0" applyAlignment="0">
      <alignment vertical="top"/>
    </xf>
    <xf numFmtId="3" fontId="43" fillId="17" borderId="3" applyNumberFormat="0" applyBorder="0" applyAlignment="0">
      <alignment vertical="top" wrapText="1"/>
    </xf>
    <xf numFmtId="3" fontId="42" fillId="19" borderId="0" applyBorder="0" applyAlignment="0">
      <alignment horizontal="right" vertical="center"/>
    </xf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183">
    <xf numFmtId="0" fontId="0" fillId="0" borderId="0" xfId="0"/>
    <xf numFmtId="0" fontId="20" fillId="3" borderId="0" xfId="11" applyAlignment="1">
      <alignment vertical="center"/>
    </xf>
    <xf numFmtId="0" fontId="20" fillId="3" borderId="0" xfId="11" applyAlignment="1">
      <alignment horizontal="right" vertical="center"/>
    </xf>
    <xf numFmtId="0" fontId="20" fillId="3" borderId="0" xfId="11" applyAlignment="1">
      <alignment horizontal="center" vertical="center"/>
    </xf>
    <xf numFmtId="0" fontId="20" fillId="3" borderId="0" xfId="11" applyBorder="1" applyAlignment="1">
      <alignment vertical="center"/>
    </xf>
    <xf numFmtId="0" fontId="4" fillId="4" borderId="0" xfId="13"/>
    <xf numFmtId="0" fontId="4" fillId="4" borderId="0" xfId="13" applyAlignment="1">
      <alignment vertical="center"/>
    </xf>
    <xf numFmtId="0" fontId="4" fillId="4" borderId="0" xfId="13" applyAlignment="1">
      <alignment horizontal="center"/>
    </xf>
    <xf numFmtId="0" fontId="7" fillId="5" borderId="1" xfId="14" applyAlignment="1">
      <alignment horizontal="right" vertical="center"/>
    </xf>
    <xf numFmtId="0" fontId="21" fillId="2" borderId="1" xfId="17" applyAlignment="1">
      <alignment horizontal="center" vertical="center"/>
    </xf>
    <xf numFmtId="0" fontId="21" fillId="2" borderId="1" xfId="17" applyAlignment="1">
      <alignment vertical="center"/>
    </xf>
    <xf numFmtId="0" fontId="4" fillId="4" borderId="0" xfId="13" applyAlignment="1">
      <alignment horizontal="right" vertical="center"/>
    </xf>
    <xf numFmtId="0" fontId="4" fillId="4" borderId="0" xfId="13" applyAlignment="1">
      <alignment horizontal="left" indent="1"/>
    </xf>
    <xf numFmtId="0" fontId="21" fillId="2" borderId="1" xfId="17" applyAlignment="1">
      <alignment horizontal="left" vertical="center" indent="1"/>
    </xf>
    <xf numFmtId="0" fontId="21" fillId="2" borderId="1" xfId="17" applyAlignment="1"/>
    <xf numFmtId="0" fontId="20" fillId="3" borderId="0" xfId="11" applyAlignment="1">
      <alignment horizontal="left" vertical="center" indent="1"/>
    </xf>
    <xf numFmtId="0" fontId="20" fillId="3" borderId="0" xfId="11" applyAlignment="1"/>
    <xf numFmtId="0" fontId="7" fillId="5" borderId="1" xfId="14" applyAlignment="1">
      <alignment horizontal="center" vertical="center"/>
    </xf>
    <xf numFmtId="0" fontId="20" fillId="3" borderId="0" xfId="11" applyAlignment="1">
      <alignment horizontal="left" vertical="center"/>
    </xf>
    <xf numFmtId="0" fontId="7" fillId="5" borderId="1" xfId="14" applyAlignment="1">
      <alignment horizontal="left" vertical="top"/>
    </xf>
    <xf numFmtId="0" fontId="7" fillId="3" borderId="1" xfId="16" applyAlignment="1">
      <alignment horizontal="left" vertical="center"/>
    </xf>
    <xf numFmtId="0" fontId="20" fillId="3" borderId="0" xfId="11" applyAlignment="1">
      <alignment horizontal="left" vertical="center" wrapText="1"/>
    </xf>
    <xf numFmtId="0" fontId="7" fillId="3" borderId="1" xfId="16" applyAlignment="1">
      <alignment horizontal="right" vertical="center"/>
    </xf>
    <xf numFmtId="0" fontId="20" fillId="3" borderId="0" xfId="11" applyBorder="1" applyAlignment="1">
      <alignment horizontal="center" vertical="center"/>
    </xf>
    <xf numFmtId="0" fontId="20" fillId="3" borderId="5" xfId="11" applyBorder="1" applyAlignment="1">
      <alignment vertical="center"/>
    </xf>
    <xf numFmtId="0" fontId="4" fillId="4" borderId="0" xfId="13" applyNumberFormat="1" applyBorder="1" applyAlignment="1"/>
    <xf numFmtId="0" fontId="4" fillId="4" borderId="0" xfId="13" applyNumberFormat="1" applyBorder="1" applyAlignment="1">
      <alignment horizontal="center"/>
    </xf>
    <xf numFmtId="0" fontId="20" fillId="3" borderId="1" xfId="11" applyBorder="1" applyAlignment="1">
      <alignment horizontal="center" vertical="center"/>
    </xf>
    <xf numFmtId="0" fontId="20" fillId="3" borderId="1" xfId="11" applyBorder="1" applyAlignment="1">
      <alignment vertical="center"/>
    </xf>
    <xf numFmtId="0" fontId="7" fillId="5" borderId="1" xfId="14" applyAlignment="1">
      <alignment horizontal="right" vertical="top"/>
    </xf>
    <xf numFmtId="0" fontId="4" fillId="4" borderId="0" xfId="13" applyAlignment="1">
      <alignment vertical="top"/>
    </xf>
    <xf numFmtId="0" fontId="28" fillId="4" borderId="0" xfId="13" applyFont="1" applyAlignment="1">
      <alignment horizontal="left" vertical="center"/>
    </xf>
    <xf numFmtId="0" fontId="20" fillId="3" borderId="0" xfId="11" applyBorder="1" applyAlignment="1">
      <alignment horizontal="right" vertical="center" indent="1"/>
    </xf>
    <xf numFmtId="170" fontId="8" fillId="4" borderId="1" xfId="15" applyNumberFormat="1" applyAlignment="1">
      <alignment horizontal="center" vertical="center"/>
      <protection locked="0"/>
    </xf>
    <xf numFmtId="0" fontId="32" fillId="3" borderId="1" xfId="16" applyFont="1" applyAlignment="1">
      <alignment horizontal="center" vertical="center"/>
    </xf>
    <xf numFmtId="0" fontId="31" fillId="3" borderId="1" xfId="16" applyFont="1" applyAlignment="1">
      <alignment horizontal="left" vertical="center"/>
    </xf>
    <xf numFmtId="0" fontId="8" fillId="3" borderId="0" xfId="11" applyFont="1" applyAlignment="1">
      <alignment vertical="center"/>
    </xf>
    <xf numFmtId="0" fontId="4" fillId="3" borderId="0" xfId="13" applyFill="1"/>
    <xf numFmtId="0" fontId="4" fillId="3" borderId="0" xfId="13" applyFill="1" applyAlignment="1">
      <alignment vertical="center"/>
    </xf>
    <xf numFmtId="0" fontId="4" fillId="4" borderId="5" xfId="13" applyBorder="1" applyAlignment="1"/>
    <xf numFmtId="0" fontId="34" fillId="4" borderId="5" xfId="19" applyFont="1" applyBorder="1" applyAlignment="1">
      <alignment horizontal="left" vertical="center" indent="7"/>
    </xf>
    <xf numFmtId="0" fontId="22" fillId="4" borderId="5" xfId="19" applyFont="1" applyBorder="1" applyAlignment="1">
      <alignment horizontal="center" vertical="top"/>
    </xf>
    <xf numFmtId="0" fontId="4" fillId="2" borderId="0" xfId="13" applyFill="1"/>
    <xf numFmtId="0" fontId="20" fillId="3" borderId="0" xfId="11" applyAlignment="1">
      <alignment horizontal="center" vertical="top"/>
    </xf>
    <xf numFmtId="3" fontId="36" fillId="2" borderId="1" xfId="17" applyNumberFormat="1" applyFont="1" applyAlignment="1">
      <alignment horizontal="right"/>
    </xf>
    <xf numFmtId="0" fontId="36" fillId="2" borderId="1" xfId="17" applyFont="1" applyAlignment="1">
      <alignment horizontal="right"/>
    </xf>
    <xf numFmtId="0" fontId="4" fillId="4" borderId="0" xfId="13" applyBorder="1"/>
    <xf numFmtId="0" fontId="4" fillId="4" borderId="0" xfId="13" applyBorder="1" applyAlignment="1">
      <alignment horizontal="right" vertical="center"/>
    </xf>
    <xf numFmtId="0" fontId="7" fillId="3" borderId="4" xfId="16" applyBorder="1" applyAlignment="1">
      <alignment horizontal="right" vertical="center"/>
    </xf>
    <xf numFmtId="0" fontId="7" fillId="3" borderId="4" xfId="16" applyBorder="1" applyAlignment="1">
      <alignment horizontal="left" vertical="center"/>
    </xf>
    <xf numFmtId="0" fontId="7" fillId="3" borderId="10" xfId="16" applyBorder="1" applyAlignment="1">
      <alignment horizontal="left" vertical="center"/>
    </xf>
    <xf numFmtId="0" fontId="7" fillId="3" borderId="12" xfId="16" applyBorder="1" applyAlignment="1">
      <alignment horizontal="left" vertical="center"/>
    </xf>
    <xf numFmtId="0" fontId="7" fillId="3" borderId="13" xfId="16" applyBorder="1" applyAlignment="1">
      <alignment horizontal="left" vertical="center"/>
    </xf>
    <xf numFmtId="0" fontId="7" fillId="5" borderId="18" xfId="14" applyBorder="1" applyAlignment="1">
      <alignment horizontal="left" vertical="center"/>
    </xf>
    <xf numFmtId="0" fontId="7" fillId="5" borderId="9" xfId="14" applyBorder="1" applyAlignment="1">
      <alignment horizontal="left" vertical="center"/>
    </xf>
    <xf numFmtId="0" fontId="45" fillId="4" borderId="0" xfId="13" applyFont="1"/>
    <xf numFmtId="0" fontId="20" fillId="3" borderId="17" xfId="11" applyBorder="1" applyAlignment="1">
      <alignment horizontal="center" vertical="center"/>
    </xf>
    <xf numFmtId="0" fontId="8" fillId="3" borderId="1" xfId="11" applyFont="1" applyBorder="1" applyAlignment="1">
      <alignment horizontal="center" vertical="center"/>
    </xf>
    <xf numFmtId="0" fontId="7" fillId="5" borderId="1" xfId="14" applyAlignment="1">
      <alignment horizontal="left" vertical="top" wrapText="1"/>
    </xf>
    <xf numFmtId="0" fontId="20" fillId="3" borderId="0" xfId="11" applyAlignment="1">
      <alignment horizontal="left" vertical="top" wrapText="1"/>
    </xf>
    <xf numFmtId="3" fontId="8" fillId="6" borderId="8" xfId="18" applyNumberFormat="1" applyBorder="1" applyAlignment="1">
      <alignment horizontal="left" vertical="top"/>
    </xf>
    <xf numFmtId="3" fontId="8" fillId="6" borderId="8" xfId="18" applyNumberFormat="1" applyBorder="1" applyAlignment="1">
      <alignment horizontal="left" vertical="top" wrapText="1"/>
    </xf>
    <xf numFmtId="0" fontId="7" fillId="5" borderId="18" xfId="14" applyBorder="1" applyAlignment="1">
      <alignment horizontal="right" vertical="center"/>
    </xf>
    <xf numFmtId="3" fontId="8" fillId="6" borderId="8" xfId="18" applyNumberFormat="1" applyBorder="1" applyAlignment="1">
      <alignment horizontal="right" vertical="top" wrapText="1"/>
    </xf>
    <xf numFmtId="0" fontId="7" fillId="5" borderId="9" xfId="14" applyBorder="1" applyAlignment="1">
      <alignment horizontal="right" vertical="center"/>
    </xf>
    <xf numFmtId="0" fontId="4" fillId="4" borderId="0" xfId="13" applyAlignment="1">
      <alignment horizontal="left"/>
    </xf>
    <xf numFmtId="0" fontId="46" fillId="3" borderId="0" xfId="11" applyFont="1" applyAlignment="1">
      <alignment horizontal="center" vertical="center"/>
    </xf>
    <xf numFmtId="0" fontId="10" fillId="5" borderId="1" xfId="14" applyFont="1" applyAlignment="1">
      <alignment horizontal="left" vertical="top"/>
    </xf>
    <xf numFmtId="0" fontId="10" fillId="5" borderId="1" xfId="14" applyFont="1" applyAlignment="1">
      <alignment horizontal="center" vertical="center"/>
    </xf>
    <xf numFmtId="0" fontId="4" fillId="3" borderId="0" xfId="13" applyFill="1" applyBorder="1"/>
    <xf numFmtId="0" fontId="4" fillId="3" borderId="0" xfId="13" applyFill="1" applyBorder="1" applyAlignment="1">
      <alignment vertical="center"/>
    </xf>
    <xf numFmtId="0" fontId="7" fillId="3" borderId="0" xfId="16" applyBorder="1" applyAlignment="1">
      <alignment horizontal="left" vertical="center"/>
    </xf>
    <xf numFmtId="0" fontId="4" fillId="3" borderId="0" xfId="13" applyFill="1" applyBorder="1" applyAlignment="1">
      <alignment horizontal="left"/>
    </xf>
    <xf numFmtId="0" fontId="45" fillId="3" borderId="0" xfId="13" applyFont="1" applyFill="1" applyBorder="1"/>
    <xf numFmtId="0" fontId="33" fillId="4" borderId="1" xfId="15" applyNumberFormat="1" applyFont="1" applyAlignment="1">
      <alignment horizontal="left" vertical="top" wrapText="1"/>
      <protection locked="0"/>
    </xf>
    <xf numFmtId="165" fontId="32" fillId="12" borderId="1" xfId="14" applyNumberFormat="1" applyFont="1" applyFill="1" applyAlignment="1">
      <alignment horizontal="center" vertical="top" wrapText="1"/>
    </xf>
    <xf numFmtId="0" fontId="8" fillId="4" borderId="1" xfId="15" applyNumberFormat="1" applyAlignment="1">
      <alignment horizontal="left" vertical="top" wrapText="1"/>
      <protection locked="0"/>
    </xf>
    <xf numFmtId="165" fontId="7" fillId="13" borderId="1" xfId="14" applyNumberFormat="1" applyFill="1" applyAlignment="1">
      <alignment horizontal="center" vertical="top" wrapText="1"/>
    </xf>
    <xf numFmtId="164" fontId="8" fillId="4" borderId="1" xfId="15" applyNumberFormat="1" applyAlignment="1">
      <alignment horizontal="center" vertical="top" wrapText="1"/>
      <protection locked="0"/>
    </xf>
    <xf numFmtId="0" fontId="20" fillId="3" borderId="0" xfId="11" applyBorder="1" applyAlignment="1">
      <alignment vertical="top"/>
    </xf>
    <xf numFmtId="0" fontId="4" fillId="4" borderId="0" xfId="13" applyAlignment="1">
      <alignment horizontal="left" vertical="top" wrapText="1"/>
    </xf>
    <xf numFmtId="0" fontId="4" fillId="3" borderId="0" xfId="13" applyFill="1" applyAlignment="1">
      <alignment horizontal="left" vertical="top" wrapText="1"/>
    </xf>
    <xf numFmtId="2" fontId="7" fillId="13" borderId="1" xfId="14" applyNumberFormat="1" applyFill="1" applyAlignment="1">
      <alignment horizontal="center" vertical="top" wrapText="1"/>
    </xf>
    <xf numFmtId="4" fontId="8" fillId="6" borderId="8" xfId="18" applyNumberFormat="1" applyBorder="1" applyAlignment="1">
      <alignment horizontal="right" vertical="top"/>
    </xf>
    <xf numFmtId="0" fontId="8" fillId="3" borderId="0" xfId="11" applyFont="1" applyAlignment="1">
      <alignment horizontal="left" vertical="center"/>
    </xf>
    <xf numFmtId="0" fontId="8" fillId="3" borderId="0" xfId="11" applyFont="1" applyAlignment="1">
      <alignment horizontal="center" vertical="center"/>
    </xf>
    <xf numFmtId="0" fontId="7" fillId="5" borderId="1" xfId="14" applyAlignment="1">
      <alignment horizontal="left" vertical="center"/>
    </xf>
    <xf numFmtId="0" fontId="7" fillId="3" borderId="1" xfId="16" applyAlignment="1">
      <alignment horizontal="center" vertical="center"/>
    </xf>
    <xf numFmtId="0" fontId="7" fillId="5" borderId="0" xfId="14" applyBorder="1" applyAlignment="1">
      <alignment vertical="center"/>
    </xf>
    <xf numFmtId="2" fontId="7" fillId="5" borderId="24" xfId="34" applyNumberFormat="1" applyFont="1" applyFill="1" applyBorder="1" applyAlignment="1">
      <alignment horizontal="center" vertical="center"/>
    </xf>
    <xf numFmtId="169" fontId="7" fillId="5" borderId="25" xfId="34" applyNumberFormat="1" applyFont="1" applyFill="1" applyBorder="1" applyAlignment="1">
      <alignment horizontal="center" vertical="center"/>
    </xf>
    <xf numFmtId="0" fontId="29" fillId="3" borderId="26" xfId="11" applyFont="1" applyBorder="1" applyAlignment="1">
      <alignment horizontal="left" vertical="center" indent="1"/>
    </xf>
    <xf numFmtId="0" fontId="29" fillId="3" borderId="0" xfId="11" applyFont="1" applyBorder="1" applyAlignment="1">
      <alignment horizontal="left" vertical="center" indent="1"/>
    </xf>
    <xf numFmtId="0" fontId="20" fillId="3" borderId="16" xfId="11" applyBorder="1" applyAlignment="1">
      <alignment horizontal="center" vertical="center"/>
    </xf>
    <xf numFmtId="0" fontId="18" fillId="3" borderId="0" xfId="10" applyFill="1" applyAlignment="1">
      <alignment horizontal="left" vertical="center"/>
    </xf>
    <xf numFmtId="0" fontId="20" fillId="3" borderId="27" xfId="11" applyBorder="1" applyAlignment="1">
      <alignment horizontal="center" vertical="center"/>
    </xf>
    <xf numFmtId="0" fontId="7" fillId="3" borderId="28" xfId="16" applyBorder="1" applyAlignment="1">
      <alignment horizontal="left" vertical="center"/>
    </xf>
    <xf numFmtId="0" fontId="7" fillId="3" borderId="29" xfId="16" applyBorder="1" applyAlignment="1">
      <alignment horizontal="left" vertical="center"/>
    </xf>
    <xf numFmtId="0" fontId="20" fillId="3" borderId="29" xfId="11" applyBorder="1" applyAlignment="1">
      <alignment vertical="center"/>
    </xf>
    <xf numFmtId="0" fontId="20" fillId="3" borderId="30" xfId="11" applyBorder="1" applyAlignment="1">
      <alignment vertical="center"/>
    </xf>
    <xf numFmtId="0" fontId="7" fillId="3" borderId="11" xfId="16" applyBorder="1" applyAlignment="1">
      <alignment horizontal="left" vertical="center"/>
    </xf>
    <xf numFmtId="0" fontId="7" fillId="3" borderId="31" xfId="16" applyBorder="1" applyAlignment="1">
      <alignment horizontal="left" vertical="center"/>
    </xf>
    <xf numFmtId="0" fontId="23" fillId="3" borderId="0" xfId="11" applyFont="1" applyBorder="1" applyAlignment="1">
      <alignment horizontal="center"/>
    </xf>
    <xf numFmtId="0" fontId="23" fillId="3" borderId="32" xfId="11" applyFont="1" applyBorder="1" applyAlignment="1">
      <alignment horizontal="center"/>
    </xf>
    <xf numFmtId="0" fontId="23" fillId="3" borderId="6" xfId="11" applyFont="1" applyBorder="1" applyAlignment="1">
      <alignment horizontal="center"/>
    </xf>
    <xf numFmtId="0" fontId="20" fillId="3" borderId="33" xfId="11" applyBorder="1" applyAlignment="1">
      <alignment horizontal="center" vertical="center"/>
    </xf>
    <xf numFmtId="0" fontId="44" fillId="3" borderId="14" xfId="16" applyFont="1" applyBorder="1" applyAlignment="1">
      <alignment horizontal="center" vertical="center"/>
    </xf>
    <xf numFmtId="3" fontId="33" fillId="4" borderId="31" xfId="15" applyNumberFormat="1" applyFont="1" applyBorder="1" applyAlignment="1">
      <alignment vertical="top" wrapText="1"/>
      <protection locked="0"/>
    </xf>
    <xf numFmtId="3" fontId="33" fillId="4" borderId="34" xfId="15" applyNumberFormat="1" applyFont="1" applyBorder="1" applyAlignment="1">
      <alignment vertical="top" wrapText="1"/>
      <protection locked="0"/>
    </xf>
    <xf numFmtId="3" fontId="33" fillId="4" borderId="34" xfId="15" applyNumberFormat="1" applyFont="1" applyBorder="1" applyAlignment="1">
      <alignment horizontal="left" vertical="top" wrapText="1"/>
      <protection locked="0"/>
    </xf>
    <xf numFmtId="2" fontId="7" fillId="13" borderId="1" xfId="16" applyNumberFormat="1" applyFill="1" applyAlignment="1">
      <alignment horizontal="center" vertical="top"/>
    </xf>
    <xf numFmtId="2" fontId="44" fillId="14" borderId="33" xfId="16" applyNumberFormat="1" applyFont="1" applyFill="1" applyBorder="1" applyAlignment="1">
      <alignment horizontal="center" vertical="top"/>
    </xf>
    <xf numFmtId="0" fontId="8" fillId="4" borderId="13" xfId="15" applyNumberFormat="1" applyBorder="1" applyAlignment="1">
      <alignment horizontal="left" vertical="top" wrapText="1"/>
      <protection locked="0"/>
    </xf>
    <xf numFmtId="167" fontId="44" fillId="14" borderId="14" xfId="14" applyNumberFormat="1" applyFont="1" applyFill="1" applyBorder="1" applyAlignment="1">
      <alignment horizontal="center" vertical="top" wrapText="1"/>
    </xf>
    <xf numFmtId="3" fontId="33" fillId="4" borderId="35" xfId="15" applyNumberFormat="1" applyFont="1" applyBorder="1" applyAlignment="1">
      <alignment horizontal="right" vertical="top" wrapText="1"/>
      <protection locked="0"/>
    </xf>
    <xf numFmtId="3" fontId="33" fillId="4" borderId="36" xfId="15" applyNumberFormat="1" applyFont="1" applyBorder="1" applyAlignment="1">
      <alignment horizontal="left" vertical="top" wrapText="1"/>
      <protection locked="0"/>
    </xf>
    <xf numFmtId="0" fontId="33" fillId="4" borderId="37" xfId="15" applyNumberFormat="1" applyFont="1" applyBorder="1" applyAlignment="1">
      <alignment horizontal="left" vertical="top" wrapText="1"/>
      <protection locked="0"/>
    </xf>
    <xf numFmtId="165" fontId="32" fillId="12" borderId="37" xfId="14" applyNumberFormat="1" applyFont="1" applyFill="1" applyBorder="1" applyAlignment="1">
      <alignment horizontal="center" vertical="top" wrapText="1"/>
    </xf>
    <xf numFmtId="2" fontId="7" fillId="13" borderId="37" xfId="16" applyNumberFormat="1" applyFill="1" applyBorder="1" applyAlignment="1">
      <alignment horizontal="center" vertical="top"/>
    </xf>
    <xf numFmtId="2" fontId="7" fillId="13" borderId="4" xfId="16" applyNumberFormat="1" applyFill="1" applyBorder="1" applyAlignment="1">
      <alignment horizontal="center" vertical="top"/>
    </xf>
    <xf numFmtId="164" fontId="8" fillId="4" borderId="4" xfId="15" applyNumberFormat="1" applyBorder="1" applyAlignment="1">
      <alignment horizontal="center" vertical="top" wrapText="1"/>
      <protection locked="0"/>
    </xf>
    <xf numFmtId="2" fontId="44" fillId="14" borderId="38" xfId="16" applyNumberFormat="1" applyFont="1" applyFill="1" applyBorder="1" applyAlignment="1">
      <alignment horizontal="center" vertical="top"/>
    </xf>
    <xf numFmtId="0" fontId="8" fillId="4" borderId="15" xfId="15" applyNumberFormat="1" applyBorder="1" applyAlignment="1">
      <alignment horizontal="left" vertical="top" wrapText="1"/>
      <protection locked="0"/>
    </xf>
    <xf numFmtId="165" fontId="7" fillId="13" borderId="7" xfId="14" applyNumberFormat="1" applyFill="1" applyBorder="1" applyAlignment="1">
      <alignment horizontal="center" vertical="top" wrapText="1"/>
    </xf>
    <xf numFmtId="0" fontId="8" fillId="4" borderId="7" xfId="15" applyNumberFormat="1" applyBorder="1" applyAlignment="1">
      <alignment horizontal="left" vertical="top" wrapText="1"/>
      <protection locked="0"/>
    </xf>
    <xf numFmtId="2" fontId="7" fillId="13" borderId="4" xfId="14" applyNumberFormat="1" applyFill="1" applyBorder="1" applyAlignment="1">
      <alignment horizontal="center" vertical="top" wrapText="1"/>
    </xf>
    <xf numFmtId="167" fontId="44" fillId="14" borderId="19" xfId="14" applyNumberFormat="1" applyFont="1" applyFill="1" applyBorder="1" applyAlignment="1">
      <alignment horizontal="center" vertical="top" wrapText="1"/>
    </xf>
    <xf numFmtId="165" fontId="44" fillId="5" borderId="39" xfId="14" applyNumberFormat="1" applyFont="1" applyBorder="1" applyAlignment="1">
      <alignment horizontal="left" vertical="center" wrapText="1"/>
    </xf>
    <xf numFmtId="173" fontId="7" fillId="5" borderId="40" xfId="14" applyNumberFormat="1" applyBorder="1" applyAlignment="1">
      <alignment horizontal="center" vertical="center" wrapText="1"/>
    </xf>
    <xf numFmtId="2" fontId="44" fillId="14" borderId="41" xfId="14" applyNumberFormat="1" applyFont="1" applyFill="1" applyBorder="1" applyAlignment="1">
      <alignment horizontal="center" vertical="center" wrapText="1"/>
    </xf>
    <xf numFmtId="165" fontId="44" fillId="5" borderId="42" xfId="14" applyNumberFormat="1" applyFont="1" applyBorder="1" applyAlignment="1">
      <alignment horizontal="left" vertical="center" wrapText="1"/>
    </xf>
    <xf numFmtId="174" fontId="44" fillId="14" borderId="43" xfId="14" applyNumberFormat="1" applyFont="1" applyFill="1" applyBorder="1" applyAlignment="1">
      <alignment horizontal="center" vertical="top" wrapText="1"/>
    </xf>
    <xf numFmtId="165" fontId="44" fillId="5" borderId="44" xfId="14" applyNumberFormat="1" applyFont="1" applyBorder="1" applyAlignment="1">
      <alignment horizontal="left" vertical="center" wrapText="1"/>
    </xf>
    <xf numFmtId="173" fontId="7" fillId="5" borderId="1" xfId="14" applyNumberFormat="1" applyAlignment="1">
      <alignment horizontal="center" vertical="center" wrapText="1"/>
    </xf>
    <xf numFmtId="2" fontId="44" fillId="14" borderId="45" xfId="14" applyNumberFormat="1" applyFont="1" applyFill="1" applyBorder="1" applyAlignment="1">
      <alignment horizontal="center" vertical="center" wrapText="1"/>
    </xf>
    <xf numFmtId="165" fontId="44" fillId="5" borderId="46" xfId="14" applyNumberFormat="1" applyFont="1" applyBorder="1" applyAlignment="1">
      <alignment horizontal="left" vertical="center" wrapText="1"/>
    </xf>
    <xf numFmtId="174" fontId="44" fillId="14" borderId="47" xfId="14" applyNumberFormat="1" applyFont="1" applyFill="1" applyBorder="1" applyAlignment="1">
      <alignment horizontal="center" vertical="top" wrapText="1"/>
    </xf>
    <xf numFmtId="165" fontId="44" fillId="5" borderId="48" xfId="14" applyNumberFormat="1" applyFont="1" applyBorder="1" applyAlignment="1">
      <alignment horizontal="left" vertical="center" wrapText="1"/>
    </xf>
    <xf numFmtId="173" fontId="7" fillId="5" borderId="4" xfId="14" applyNumberFormat="1" applyBorder="1" applyAlignment="1">
      <alignment horizontal="center" vertical="center" wrapText="1"/>
    </xf>
    <xf numFmtId="2" fontId="44" fillId="14" borderId="49" xfId="14" applyNumberFormat="1" applyFont="1" applyFill="1" applyBorder="1" applyAlignment="1">
      <alignment horizontal="center" vertical="center" wrapText="1"/>
    </xf>
    <xf numFmtId="165" fontId="44" fillId="5" borderId="50" xfId="14" applyNumberFormat="1" applyFont="1" applyBorder="1" applyAlignment="1">
      <alignment horizontal="left" vertical="center" wrapText="1"/>
    </xf>
    <xf numFmtId="174" fontId="44" fillId="14" borderId="51" xfId="14" applyNumberFormat="1" applyFont="1" applyFill="1" applyBorder="1" applyAlignment="1">
      <alignment horizontal="center" vertical="top" wrapText="1"/>
    </xf>
    <xf numFmtId="165" fontId="44" fillId="5" borderId="52" xfId="14" applyNumberFormat="1" applyFont="1" applyBorder="1" applyAlignment="1">
      <alignment horizontal="left" vertical="center" wrapText="1"/>
    </xf>
    <xf numFmtId="173" fontId="7" fillId="5" borderId="53" xfId="14" applyNumberFormat="1" applyBorder="1" applyAlignment="1">
      <alignment horizontal="center" vertical="center" wrapText="1"/>
    </xf>
    <xf numFmtId="2" fontId="44" fillId="15" borderId="54" xfId="14" applyNumberFormat="1" applyFont="1" applyFill="1" applyBorder="1" applyAlignment="1">
      <alignment horizontal="center" vertical="center" wrapText="1"/>
    </xf>
    <xf numFmtId="165" fontId="44" fillId="5" borderId="55" xfId="14" applyNumberFormat="1" applyFont="1" applyBorder="1" applyAlignment="1">
      <alignment horizontal="left" vertical="center" wrapText="1"/>
    </xf>
    <xf numFmtId="174" fontId="49" fillId="15" borderId="56" xfId="14" applyNumberFormat="1" applyFont="1" applyFill="1" applyBorder="1" applyAlignment="1">
      <alignment horizontal="center" vertical="center" wrapText="1"/>
    </xf>
    <xf numFmtId="0" fontId="20" fillId="3" borderId="0" xfId="11" applyBorder="1" applyAlignment="1">
      <alignment horizontal="left" vertical="center" indent="1"/>
    </xf>
    <xf numFmtId="170" fontId="7" fillId="5" borderId="4" xfId="14" applyNumberFormat="1" applyBorder="1" applyAlignment="1">
      <alignment horizontal="center" vertical="center"/>
    </xf>
    <xf numFmtId="166" fontId="7" fillId="5" borderId="4" xfId="14" applyNumberFormat="1" applyBorder="1" applyAlignment="1">
      <alignment horizontal="center" vertical="center"/>
    </xf>
    <xf numFmtId="167" fontId="6" fillId="15" borderId="4" xfId="14" applyNumberFormat="1" applyFont="1" applyFill="1" applyBorder="1" applyAlignment="1">
      <alignment horizontal="center" vertical="center" wrapText="1"/>
    </xf>
    <xf numFmtId="0" fontId="7" fillId="5" borderId="57" xfId="14" applyBorder="1" applyAlignment="1">
      <alignment vertical="center"/>
    </xf>
    <xf numFmtId="165" fontId="10" fillId="5" borderId="1" xfId="14" applyNumberFormat="1" applyFont="1" applyAlignment="1">
      <alignment vertical="top" wrapText="1"/>
    </xf>
    <xf numFmtId="3" fontId="8" fillId="4" borderId="34" xfId="15" applyNumberFormat="1" applyBorder="1" applyAlignment="1">
      <alignment horizontal="left" vertical="center" wrapText="1"/>
      <protection locked="0"/>
    </xf>
    <xf numFmtId="0" fontId="2" fillId="0" borderId="0" xfId="35" applyFont="1"/>
    <xf numFmtId="0" fontId="11" fillId="0" borderId="0" xfId="35" applyFont="1"/>
    <xf numFmtId="0" fontId="7" fillId="5" borderId="0" xfId="35" applyFont="1" applyFill="1" applyAlignment="1">
      <alignment horizontal="left" vertical="center"/>
    </xf>
    <xf numFmtId="0" fontId="9" fillId="5" borderId="0" xfId="35" applyFont="1" applyFill="1" applyAlignment="1">
      <alignment horizontal="right" vertical="center"/>
    </xf>
    <xf numFmtId="0" fontId="10" fillId="5" borderId="0" xfId="35" applyFont="1" applyFill="1" applyAlignment="1">
      <alignment horizontal="right" vertical="center"/>
    </xf>
    <xf numFmtId="0" fontId="12" fillId="0" borderId="0" xfId="35" applyFont="1" applyAlignment="1">
      <alignment horizontal="center"/>
    </xf>
    <xf numFmtId="0" fontId="50" fillId="4" borderId="0" xfId="13" applyFont="1" applyAlignment="1">
      <alignment horizontal="left" vertical="center"/>
    </xf>
    <xf numFmtId="165" fontId="7" fillId="5" borderId="22" xfId="14" applyNumberFormat="1" applyBorder="1" applyAlignment="1">
      <alignment horizontal="left" vertical="top" wrapText="1"/>
    </xf>
    <xf numFmtId="0" fontId="1" fillId="0" borderId="23" xfId="33" applyBorder="1" applyAlignment="1">
      <alignment horizontal="left" vertical="top" wrapText="1"/>
    </xf>
    <xf numFmtId="0" fontId="7" fillId="5" borderId="22" xfId="14" applyBorder="1" applyAlignment="1">
      <alignment horizontal="left" vertical="top" wrapText="1"/>
    </xf>
    <xf numFmtId="0" fontId="10" fillId="5" borderId="22" xfId="14" applyFont="1" applyBorder="1" applyAlignment="1">
      <alignment horizontal="left" vertical="top" wrapText="1"/>
    </xf>
    <xf numFmtId="165" fontId="10" fillId="5" borderId="1" xfId="14" applyNumberFormat="1" applyFont="1" applyAlignment="1">
      <alignment horizontal="left" vertical="top" wrapText="1"/>
    </xf>
    <xf numFmtId="0" fontId="47" fillId="0" borderId="1" xfId="33" applyFont="1" applyBorder="1"/>
    <xf numFmtId="3" fontId="8" fillId="4" borderId="1" xfId="15" applyNumberFormat="1" applyAlignment="1">
      <alignment horizontal="left" vertical="center" wrapText="1"/>
      <protection locked="0"/>
    </xf>
    <xf numFmtId="0" fontId="1" fillId="0" borderId="1" xfId="33" applyBorder="1" applyAlignment="1">
      <alignment vertical="center"/>
    </xf>
    <xf numFmtId="3" fontId="8" fillId="4" borderId="22" xfId="15" applyNumberFormat="1" applyBorder="1" applyAlignment="1">
      <alignment horizontal="left" vertical="center" wrapText="1"/>
      <protection locked="0"/>
    </xf>
    <xf numFmtId="0" fontId="1" fillId="0" borderId="23" xfId="33" applyBorder="1" applyAlignment="1">
      <alignment vertical="center"/>
    </xf>
    <xf numFmtId="172" fontId="28" fillId="4" borderId="4" xfId="13" applyNumberFormat="1" applyFont="1" applyBorder="1" applyAlignment="1">
      <alignment horizontal="left" vertical="center"/>
    </xf>
    <xf numFmtId="172" fontId="1" fillId="0" borderId="4" xfId="33" applyNumberFormat="1" applyBorder="1" applyAlignment="1">
      <alignment horizontal="left" vertical="center"/>
    </xf>
    <xf numFmtId="0" fontId="1" fillId="0" borderId="4" xfId="33" applyBorder="1" applyAlignment="1">
      <alignment horizontal="left" vertical="center"/>
    </xf>
    <xf numFmtId="3" fontId="8" fillId="4" borderId="1" xfId="15" applyNumberFormat="1" applyAlignment="1">
      <alignment horizontal="center" vertical="center"/>
      <protection locked="0"/>
    </xf>
    <xf numFmtId="168" fontId="8" fillId="4" borderId="1" xfId="15" applyNumberFormat="1" applyAlignment="1">
      <alignment horizontal="center" vertical="center"/>
      <protection locked="0"/>
    </xf>
    <xf numFmtId="3" fontId="8" fillId="4" borderId="1" xfId="15" applyNumberFormat="1" applyAlignment="1">
      <alignment horizontal="left" vertical="center"/>
      <protection locked="0"/>
    </xf>
    <xf numFmtId="0" fontId="48" fillId="3" borderId="0" xfId="11" applyFont="1" applyAlignment="1">
      <alignment horizontal="right" textRotation="90"/>
    </xf>
    <xf numFmtId="0" fontId="7" fillId="5" borderId="1" xfId="14" applyAlignment="1">
      <alignment horizontal="left" vertical="center"/>
    </xf>
    <xf numFmtId="0" fontId="7" fillId="5" borderId="4" xfId="14" applyBorder="1" applyAlignment="1">
      <alignment horizontal="left" vertical="center"/>
    </xf>
    <xf numFmtId="172" fontId="5" fillId="0" borderId="4" xfId="35" applyNumberFormat="1" applyBorder="1" applyAlignment="1">
      <alignment horizontal="left" vertical="center"/>
    </xf>
    <xf numFmtId="171" fontId="28" fillId="4" borderId="4" xfId="13" applyNumberFormat="1" applyFont="1" applyBorder="1" applyAlignment="1">
      <alignment horizontal="left" vertical="center"/>
    </xf>
    <xf numFmtId="0" fontId="5" fillId="0" borderId="4" xfId="35" applyBorder="1" applyAlignment="1">
      <alignment horizontal="left" vertical="center"/>
    </xf>
  </cellXfs>
  <cellStyles count="36">
    <cellStyle name="basis" xfId="23" xr:uid="{26D07C1E-8B0F-4A26-BB08-5ECFF9311A4E}"/>
    <cellStyle name="CELHOOGTE" xfId="26" xr:uid="{CE49F4B5-B2CC-417C-ACDF-268727E87A67}"/>
    <cellStyle name="GPR HULP Invoer 'Bibliotheek'" xfId="18" xr:uid="{D6100638-5F0B-41AF-B260-CF5595C69E97}"/>
    <cellStyle name="GPR HULP Kop" xfId="19" xr:uid="{B23DFF25-BE90-4ACF-B7B0-ED295413AA56}"/>
    <cellStyle name="GPR HULP Lege Ruimte" xfId="13" xr:uid="{251651AC-68C4-4738-9DD2-0238C8D429B0}"/>
    <cellStyle name="GPR HULP Score" xfId="7" xr:uid="{06EFFFAE-3E5C-4760-B650-D4299A89A55F}"/>
    <cellStyle name="GPR HULP Symbool Helptekst" xfId="21" xr:uid="{E5DEBE15-8E70-4F33-92D9-5EC6FB00E0BB}"/>
    <cellStyle name="GPR HULP Tabel Kader" xfId="11" xr:uid="{BDE05E28-2A5F-4435-B2E4-167FEBC617AC}"/>
    <cellStyle name="GPR HULP Tabel Kader Voetnoot" xfId="12" xr:uid="{DE6FC087-F2BF-42A0-BC1B-547174F5C0D9}"/>
    <cellStyle name="GPR HULP Tabel Titelbalk" xfId="17" xr:uid="{C4469273-1C38-4018-BB74-D89FA37E1D51}"/>
    <cellStyle name="GPR HULP Tabelinvoer" xfId="15" xr:uid="{0E8E6F20-D2C2-4BC5-A876-7C8849DCB00D}"/>
    <cellStyle name="GPR HULP Tabeltekst" xfId="14" xr:uid="{1BBAB752-6348-4E60-A475-BF8D84834A0F}"/>
    <cellStyle name="GPR HULP Tabeltekst Koppen" xfId="16" xr:uid="{DF1E7A47-DDD6-4EFC-B644-06330564B12E}"/>
    <cellStyle name="Groen_kop" xfId="3" xr:uid="{1FB9D09D-294B-40BE-B312-E0F1DD91322E}"/>
    <cellStyle name="Hyperlink 2" xfId="2" xr:uid="{15787CC8-D8A0-49AA-9E1D-0D568C2649AD}"/>
    <cellStyle name="Hyperlink 3" xfId="10" xr:uid="{22F93AE2-94D3-465D-A8D4-9FB4C8AD2C9A}"/>
    <cellStyle name="info" xfId="24" xr:uid="{3D62092F-DD20-4920-95EE-BBBC2D7D6683}"/>
    <cellStyle name="Invoer 2" xfId="6" xr:uid="{EE84B278-25E2-4808-9F1B-DB0CAC662D8E}"/>
    <cellStyle name="Licht_oranje" xfId="4" xr:uid="{CA290F1D-D73E-45F5-BE5F-DCAF6B3653A7}"/>
    <cellStyle name="onderschrift" xfId="27" xr:uid="{461AD8F8-E0B9-46FE-B147-3E554858BF92}"/>
    <cellStyle name="Procent 2" xfId="9" xr:uid="{3D69BE2C-4C68-45DC-8BC8-3B334C281087}"/>
    <cellStyle name="Procent 3" xfId="34" xr:uid="{DC878562-146E-4525-9FEE-D193E3B1669D}"/>
    <cellStyle name="Standaard" xfId="0" builtinId="0"/>
    <cellStyle name="Standaard 2" xfId="1" xr:uid="{85C8E762-6C2D-4A38-AFD8-6A6706E31FC6}"/>
    <cellStyle name="Standaard 2 2" xfId="35" xr:uid="{41FD149B-99AD-4C37-A93C-19D4BE31815A}"/>
    <cellStyle name="Standaard 3" xfId="8" xr:uid="{D475EA9D-0484-40CE-9381-723F7B1CC5C7}"/>
    <cellStyle name="Standaard 4" xfId="20" xr:uid="{2465B7DB-344A-48C9-A11C-04D74674579F}"/>
    <cellStyle name="Standaard 5" xfId="32" xr:uid="{0232149D-E011-411F-BB2E-429EF33830A8}"/>
    <cellStyle name="Standaard 6" xfId="33" xr:uid="{96D15A23-7814-433E-9319-1C6648E3D41B}"/>
    <cellStyle name="Tabelkop_energiepost_tekst" xfId="31" xr:uid="{D6ADCC9B-D528-4F50-9179-BBA10F2A6886}"/>
    <cellStyle name="tabeltekst" xfId="28" xr:uid="{7A8A018F-F9E3-48C8-8B4D-18FDD4DF43A3}"/>
    <cellStyle name="tabeltekst - resultaat" xfId="29" xr:uid="{333ACBC0-914D-441E-A138-073FFD332FE5}"/>
    <cellStyle name="tabeltekst_toelichting_tabel" xfId="30" xr:uid="{4CE3AE2D-B61E-4B08-A88E-CD4767F503DF}"/>
    <cellStyle name="tekst selectie" xfId="25" xr:uid="{2FA8F26B-83FE-49A0-9A5F-114849EBFD6E}"/>
    <cellStyle name="Tekst_oranje" xfId="5" xr:uid="{EB75401C-6702-44D8-8CD0-ED954122C118}"/>
    <cellStyle name="TITELBALK" xfId="22" xr:uid="{C043E398-5EF4-41DA-9C3E-B6FDA8E4AD82}"/>
  </cellStyles>
  <dxfs count="44">
    <dxf>
      <font>
        <color rgb="FF31313F"/>
      </font>
      <fill>
        <patternFill>
          <bgColor theme="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31313F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FE13EFEF-8784-44AB-9C7D-23FA22330618}"/>
  </tableStyles>
  <colors>
    <mruColors>
      <color rgb="FFE4E9F4"/>
      <color rgb="FFEDF0F7"/>
      <color rgb="FF9696AE"/>
      <color rgb="FFA50021"/>
      <color rgb="FFCC0000"/>
      <color rgb="FF31313F"/>
      <color rgb="FFD0D9EC"/>
      <color rgb="FFBABACA"/>
      <color rgb="FFDDE9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1234327</xdr:colOff>
      <xdr:row>5</xdr:row>
      <xdr:rowOff>7620</xdr:rowOff>
    </xdr:from>
    <xdr:ext cx="6542555" cy="2356821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57144B58-84B2-4945-9A49-F78346F51CAD}"/>
            </a:ext>
          </a:extLst>
        </xdr:cNvPr>
        <xdr:cNvSpPr txBox="1"/>
      </xdr:nvSpPr>
      <xdr:spPr>
        <a:xfrm>
          <a:off x="10749802" y="1341120"/>
          <a:ext cx="6542555" cy="235682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Dit rekenblad berekent de losmaakbaarheidsindex volgens Meetmethodiek</a:t>
          </a:r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Losmaakbaarheid V2.0. Als uitbreiding hierop kan de</a:t>
          </a:r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hergebruikspotentie van producten bepaald worden voor onderdeel 2.1.9 in het thema Milieu van GPR Gebouw 4.4. Voor het invullen </a:t>
          </a:r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is een MPG berekening (GPR materiaal) nodig.</a:t>
          </a:r>
          <a:b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Werkwijze</a:t>
          </a:r>
          <a:endParaRPr lang="nl-NL">
            <a:effectLst/>
          </a:endParaRPr>
        </a:p>
        <a:p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Neem de</a:t>
          </a:r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resultaten uit de GPR materiaal berkening over.</a:t>
          </a:r>
          <a:endParaRPr lang="nl-NL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Neem</a:t>
          </a:r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producten over die bijdragen aan de losmaakbaarheidsindex/ hergebruikspotentie. Indien producten niet bijdragen hoeven deze ook niet ingevoerd te worden.</a:t>
          </a:r>
        </a:p>
        <a:p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Voer per product de losmaakbaarheid,MPG en maximale score van het product in om de losmaakbaarheidsindex te bepalen. Voor de hergebruikspotentie dient aanvullend de kwaliteitsfactor en marktwaarde in.</a:t>
          </a:r>
        </a:p>
        <a:p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Onderbouw deze keuzes.</a:t>
          </a:r>
        </a:p>
        <a:p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5A. Neem de losmaakbaarheidsindex over vanuit het groen omcirkelde veld in BREEAM.</a:t>
          </a:r>
        </a:p>
        <a:p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5B. Neem de hergebruikspotentie over vanuit het oranje omcirckeld veld in GPR.</a:t>
          </a:r>
        </a:p>
        <a:p>
          <a:endParaRPr lang="nl-NL">
            <a:effectLst/>
          </a:endParaRPr>
        </a:p>
        <a:p>
          <a:endParaRPr lang="nl-NL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</xdr:col>
      <xdr:colOff>24765</xdr:colOff>
      <xdr:row>0</xdr:row>
      <xdr:rowOff>0</xdr:rowOff>
    </xdr:from>
    <xdr:to>
      <xdr:col>3</xdr:col>
      <xdr:colOff>475578</xdr:colOff>
      <xdr:row>1</xdr:row>
      <xdr:rowOff>671</xdr:rowOff>
    </xdr:to>
    <xdr:pic>
      <xdr:nvPicPr>
        <xdr:cNvPr id="3" name="GPR hulpmiddelen">
          <a:extLst>
            <a:ext uri="{FF2B5EF4-FFF2-40B4-BE49-F238E27FC236}">
              <a16:creationId xmlns:a16="http://schemas.microsoft.com/office/drawing/2014/main" id="{AA0F6416-BF65-4718-8ACD-F6F4CE14A09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" t="1553" r="8403" b="17262"/>
        <a:stretch/>
      </xdr:blipFill>
      <xdr:spPr bwMode="auto">
        <a:xfrm>
          <a:off x="815340" y="0"/>
          <a:ext cx="3502623" cy="41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949361</xdr:colOff>
      <xdr:row>13</xdr:row>
      <xdr:rowOff>86285</xdr:rowOff>
    </xdr:from>
    <xdr:ext cx="2576090" cy="6140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vak 4">
              <a:extLst>
                <a:ext uri="{FF2B5EF4-FFF2-40B4-BE49-F238E27FC236}">
                  <a16:creationId xmlns:a16="http://schemas.microsoft.com/office/drawing/2014/main" id="{67CE6E04-E304-446A-B920-E489762AC75E}"/>
                </a:ext>
              </a:extLst>
            </xdr:cNvPr>
            <xdr:cNvSpPr txBox="1"/>
          </xdr:nvSpPr>
          <xdr:spPr>
            <a:xfrm>
              <a:off x="17303786" y="3172385"/>
              <a:ext cx="2576090" cy="6140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400" b="0" i="1">
                        <a:latin typeface="Cambria Math" panose="02040503050406030204" pitchFamily="18" charset="0"/>
                      </a:rPr>
                      <m:t>𝐿𝐼</m:t>
                    </m:r>
                    <m:sSub>
                      <m:sSub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  <m:sub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nl-NL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4</m:t>
                        </m:r>
                      </m:num>
                      <m:den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𝑇𝑜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nl-NL" sz="1100"/>
            </a:p>
          </xdr:txBody>
        </xdr:sp>
      </mc:Choice>
      <mc:Fallback xmlns="">
        <xdr:sp macro="" textlink="">
          <xdr:nvSpPr>
            <xdr:cNvPr id="5" name="Tekstvak 4">
              <a:extLst>
                <a:ext uri="{FF2B5EF4-FFF2-40B4-BE49-F238E27FC236}">
                  <a16:creationId xmlns:a16="http://schemas.microsoft.com/office/drawing/2014/main" id="{67CE6E04-E304-446A-B920-E489762AC75E}"/>
                </a:ext>
              </a:extLst>
            </xdr:cNvPr>
            <xdr:cNvSpPr txBox="1"/>
          </xdr:nvSpPr>
          <xdr:spPr>
            <a:xfrm>
              <a:off x="17303786" y="3172385"/>
              <a:ext cx="2576090" cy="6140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l-NL" sz="1400" b="0" i="0">
                  <a:latin typeface="Cambria Math" panose="02040503050406030204" pitchFamily="18" charset="0"/>
                </a:rPr>
                <a:t>𝐿𝐼𝑝_𝑛=4/(1/(𝑇𝑉_𝑛 )+1/(𝑇𝑜𝑉_𝑛 )+1/(𝐷𝐾_𝑛 )+1/(𝑅𝑂_𝑛 ))</a:t>
              </a:r>
              <a:endParaRPr lang="nl-NL" sz="1100"/>
            </a:p>
          </xdr:txBody>
        </xdr:sp>
      </mc:Fallback>
    </mc:AlternateContent>
    <xdr:clientData/>
  </xdr:oneCellAnchor>
  <xdr:oneCellAnchor>
    <xdr:from>
      <xdr:col>12</xdr:col>
      <xdr:colOff>956309</xdr:colOff>
      <xdr:row>5</xdr:row>
      <xdr:rowOff>65779</xdr:rowOff>
    </xdr:from>
    <xdr:ext cx="1477969" cy="614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vak 5">
              <a:extLst>
                <a:ext uri="{FF2B5EF4-FFF2-40B4-BE49-F238E27FC236}">
                  <a16:creationId xmlns:a16="http://schemas.microsoft.com/office/drawing/2014/main" id="{23E77D93-72F9-477F-9A4F-9F446927BB32}"/>
                </a:ext>
              </a:extLst>
            </xdr:cNvPr>
            <xdr:cNvSpPr txBox="1"/>
          </xdr:nvSpPr>
          <xdr:spPr>
            <a:xfrm>
              <a:off x="17310734" y="1399279"/>
              <a:ext cx="1477969" cy="614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400" b="0" i="1">
                        <a:latin typeface="Cambria Math" panose="02040503050406030204" pitchFamily="18" charset="0"/>
                      </a:rPr>
                      <m:t>𝐿𝐼</m:t>
                    </m:r>
                    <m:sSub>
                      <m:sSub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nl-NL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𝑇𝑜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nl-NL" sz="1100"/>
            </a:p>
          </xdr:txBody>
        </xdr:sp>
      </mc:Choice>
      <mc:Fallback xmlns="">
        <xdr:sp macro="" textlink="">
          <xdr:nvSpPr>
            <xdr:cNvPr id="6" name="Tekstvak 5">
              <a:extLst>
                <a:ext uri="{FF2B5EF4-FFF2-40B4-BE49-F238E27FC236}">
                  <a16:creationId xmlns:a16="http://schemas.microsoft.com/office/drawing/2014/main" id="{23E77D93-72F9-477F-9A4F-9F446927BB32}"/>
                </a:ext>
              </a:extLst>
            </xdr:cNvPr>
            <xdr:cNvSpPr txBox="1"/>
          </xdr:nvSpPr>
          <xdr:spPr>
            <a:xfrm>
              <a:off x="17310734" y="1399279"/>
              <a:ext cx="1477969" cy="614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l-NL" sz="1400" b="0" i="0">
                  <a:latin typeface="Cambria Math" panose="02040503050406030204" pitchFamily="18" charset="0"/>
                </a:rPr>
                <a:t>𝐿𝐼𝑐_𝑛=2/(1/(𝑇𝑉_𝑛 )+1/(𝑇𝑜𝑉_𝑛 ))</a:t>
              </a:r>
              <a:endParaRPr lang="nl-NL" sz="1100"/>
            </a:p>
          </xdr:txBody>
        </xdr:sp>
      </mc:Fallback>
    </mc:AlternateContent>
    <xdr:clientData/>
  </xdr:oneCellAnchor>
  <xdr:oneCellAnchor>
    <xdr:from>
      <xdr:col>12</xdr:col>
      <xdr:colOff>948466</xdr:colOff>
      <xdr:row>9</xdr:row>
      <xdr:rowOff>87742</xdr:rowOff>
    </xdr:from>
    <xdr:ext cx="1486048" cy="614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vak 6">
              <a:extLst>
                <a:ext uri="{FF2B5EF4-FFF2-40B4-BE49-F238E27FC236}">
                  <a16:creationId xmlns:a16="http://schemas.microsoft.com/office/drawing/2014/main" id="{8AC7DEB0-EB14-4A80-A3B0-12B6A99EC139}"/>
                </a:ext>
              </a:extLst>
            </xdr:cNvPr>
            <xdr:cNvSpPr txBox="1"/>
          </xdr:nvSpPr>
          <xdr:spPr>
            <a:xfrm>
              <a:off x="17302891" y="2297542"/>
              <a:ext cx="1486048" cy="614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400" b="0" i="1">
                        <a:latin typeface="Cambria Math" panose="02040503050406030204" pitchFamily="18" charset="0"/>
                      </a:rPr>
                      <m:t>𝐿𝐼</m:t>
                    </m:r>
                    <m:sSub>
                      <m:sSub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nl-NL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𝑂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nl-NL" sz="1100"/>
            </a:p>
          </xdr:txBody>
        </xdr:sp>
      </mc:Choice>
      <mc:Fallback xmlns="">
        <xdr:sp macro="" textlink="">
          <xdr:nvSpPr>
            <xdr:cNvPr id="7" name="Tekstvak 6">
              <a:extLst>
                <a:ext uri="{FF2B5EF4-FFF2-40B4-BE49-F238E27FC236}">
                  <a16:creationId xmlns:a16="http://schemas.microsoft.com/office/drawing/2014/main" id="{8AC7DEB0-EB14-4A80-A3B0-12B6A99EC139}"/>
                </a:ext>
              </a:extLst>
            </xdr:cNvPr>
            <xdr:cNvSpPr txBox="1"/>
          </xdr:nvSpPr>
          <xdr:spPr>
            <a:xfrm>
              <a:off x="17302891" y="2297542"/>
              <a:ext cx="1486048" cy="6148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nl-NL" sz="1400" b="0" i="0">
                  <a:latin typeface="Cambria Math" panose="02040503050406030204" pitchFamily="18" charset="0"/>
                </a:rPr>
                <a:t>𝐿𝐼𝑐_𝑛=2/(1/(𝐷𝐾_𝑛 )+1/(𝑅𝑂_𝑛 ))</a:t>
              </a:r>
              <a:endParaRPr lang="nl-NL" sz="1100"/>
            </a:p>
          </xdr:txBody>
        </xdr:sp>
      </mc:Fallback>
    </mc:AlternateContent>
    <xdr:clientData/>
  </xdr:oneCellAnchor>
  <xdr:oneCellAnchor>
    <xdr:from>
      <xdr:col>19</xdr:col>
      <xdr:colOff>668767</xdr:colOff>
      <xdr:row>5</xdr:row>
      <xdr:rowOff>135929</xdr:rowOff>
    </xdr:from>
    <xdr:ext cx="3080273" cy="4589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kstvak 7">
              <a:extLst>
                <a:ext uri="{FF2B5EF4-FFF2-40B4-BE49-F238E27FC236}">
                  <a16:creationId xmlns:a16="http://schemas.microsoft.com/office/drawing/2014/main" id="{24ED52AD-5FC9-48B7-BF15-9A42A8C12F8C}"/>
                </a:ext>
              </a:extLst>
            </xdr:cNvPr>
            <xdr:cNvSpPr txBox="1"/>
          </xdr:nvSpPr>
          <xdr:spPr>
            <a:xfrm>
              <a:off x="27462592" y="1545629"/>
              <a:ext cx="3080273" cy="458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400" b="0" i="1">
                        <a:latin typeface="Cambria Math" panose="02040503050406030204" pitchFamily="18" charset="0"/>
                      </a:rPr>
                      <m:t>𝐻𝑝𝑟</m:t>
                    </m:r>
                    <m:r>
                      <a:rPr lang="nl-NL" sz="1400" b="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nl-NL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p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𝑀𝑃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𝐿𝐼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𝐾𝑝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𝑀𝑝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e>
                        </m:nary>
                      </m:num>
                      <m:den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𝑀𝑃</m:t>
                        </m:r>
                        <m:sSub>
                          <m:sSub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e>
                          <m: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𝑒𝑥𝑐𝑙</m:t>
                            </m:r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. </m:t>
                            </m:r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𝑃𝑉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nl-NL" sz="1100"/>
            </a:p>
          </xdr:txBody>
        </xdr:sp>
      </mc:Choice>
      <mc:Fallback xmlns="">
        <xdr:sp macro="" textlink="">
          <xdr:nvSpPr>
            <xdr:cNvPr id="8" name="Tekstvak 7">
              <a:extLst>
                <a:ext uri="{FF2B5EF4-FFF2-40B4-BE49-F238E27FC236}">
                  <a16:creationId xmlns:a16="http://schemas.microsoft.com/office/drawing/2014/main" id="{24ED52AD-5FC9-48B7-BF15-9A42A8C12F8C}"/>
                </a:ext>
              </a:extLst>
            </xdr:cNvPr>
            <xdr:cNvSpPr txBox="1"/>
          </xdr:nvSpPr>
          <xdr:spPr>
            <a:xfrm>
              <a:off x="27462592" y="1545629"/>
              <a:ext cx="3080273" cy="4589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nl-NL" sz="1400" b="0" i="0">
                  <a:latin typeface="Cambria Math" panose="02040503050406030204" pitchFamily="18" charset="0"/>
                </a:rPr>
                <a:t>𝐻𝑝𝑟=(∑_(𝑖=1)^𝑛▒〖𝑀𝑃𝐺_𝑛∗𝐿𝐼𝑝_𝑛∗𝐾𝑝𝑟_𝑛∗𝑀𝑝𝑟_𝑛 〗)/(𝑀𝑃𝐺_(𝑒𝑥𝑐𝑙. 𝑃𝑉) )</a:t>
              </a:r>
              <a:endParaRPr lang="nl-NL" sz="1100"/>
            </a:p>
          </xdr:txBody>
        </xdr:sp>
      </mc:Fallback>
    </mc:AlternateContent>
    <xdr:clientData/>
  </xdr:oneCellAnchor>
  <xdr:oneCellAnchor>
    <xdr:from>
      <xdr:col>15</xdr:col>
      <xdr:colOff>425597</xdr:colOff>
      <xdr:row>5</xdr:row>
      <xdr:rowOff>59615</xdr:rowOff>
    </xdr:from>
    <xdr:ext cx="3156474" cy="5881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kstvak 8">
              <a:extLst>
                <a:ext uri="{FF2B5EF4-FFF2-40B4-BE49-F238E27FC236}">
                  <a16:creationId xmlns:a16="http://schemas.microsoft.com/office/drawing/2014/main" id="{3C3617E6-EB14-4BB1-87AB-D32586C7BBE8}"/>
                </a:ext>
              </a:extLst>
            </xdr:cNvPr>
            <xdr:cNvSpPr txBox="1"/>
          </xdr:nvSpPr>
          <xdr:spPr>
            <a:xfrm>
              <a:off x="20189972" y="1393115"/>
              <a:ext cx="3156474" cy="5881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400" b="0" i="1">
                        <a:latin typeface="Cambria Math" panose="02040503050406030204" pitchFamily="18" charset="0"/>
                      </a:rPr>
                      <m:t>𝐿𝐼</m:t>
                    </m:r>
                    <m:sSub>
                      <m:sSub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𝑙</m:t>
                        </m:r>
                      </m:e>
                      <m:sub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nl-NL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nary>
                          <m:naryPr>
                            <m:chr m:val="∑"/>
                            <m:limLoc m:val="subSup"/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nl-NL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𝑙</m:t>
                            </m:r>
                          </m:sup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𝑀𝑃</m:t>
                            </m:r>
                            <m:sSub>
                              <m:sSubPr>
                                <m:ctrlP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𝐺</m:t>
                                </m:r>
                              </m:e>
                              <m:sub>
                                <m:r>
                                  <a:rPr lang="nl-NL" sz="1400" b="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sub>
                            </m:sSub>
                          </m:e>
                        </m:nary>
                      </m:den>
                    </m:f>
                    <m:r>
                      <a:rPr lang="nl-NL" sz="1400" b="0" i="1">
                        <a:latin typeface="Cambria Math" panose="02040503050406030204" pitchFamily="18" charset="0"/>
                      </a:rPr>
                      <m:t>∗</m:t>
                    </m:r>
                    <m:nary>
                      <m:naryPr>
                        <m:chr m:val="∑"/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nl-NL" sz="1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𝑀𝑃</m:t>
                        </m:r>
                        <m:sSub>
                          <m:sSub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e>
                          <m: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𝐿𝐼</m:t>
                        </m:r>
                        <m:sSub>
                          <m:sSub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nl-NL" sz="1100"/>
            </a:p>
          </xdr:txBody>
        </xdr:sp>
      </mc:Choice>
      <mc:Fallback xmlns="">
        <xdr:sp macro="" textlink="">
          <xdr:nvSpPr>
            <xdr:cNvPr id="9" name="Tekstvak 8">
              <a:extLst>
                <a:ext uri="{FF2B5EF4-FFF2-40B4-BE49-F238E27FC236}">
                  <a16:creationId xmlns:a16="http://schemas.microsoft.com/office/drawing/2014/main" id="{3C3617E6-EB14-4BB1-87AB-D32586C7BBE8}"/>
                </a:ext>
              </a:extLst>
            </xdr:cNvPr>
            <xdr:cNvSpPr txBox="1"/>
          </xdr:nvSpPr>
          <xdr:spPr>
            <a:xfrm>
              <a:off x="20189972" y="1393115"/>
              <a:ext cx="3156474" cy="5881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nl-NL" sz="1400" b="0" i="0">
                  <a:latin typeface="Cambria Math" panose="02040503050406030204" pitchFamily="18" charset="0"/>
                </a:rPr>
                <a:t>𝐿𝐼𝑙_𝑛=1/(∑2_(𝑖=1)^𝑙▒〖𝑀𝑃𝐺_𝑛 〗)∗∑_(𝑖=1)^𝑛▒〖𝑀𝑃𝐺_𝑛∗𝐿𝐼𝑝_𝑛 〗</a:t>
              </a:r>
              <a:endParaRPr lang="nl-NL" sz="1100"/>
            </a:p>
          </xdr:txBody>
        </xdr:sp>
      </mc:Fallback>
    </mc:AlternateContent>
    <xdr:clientData/>
  </xdr:oneCellAnchor>
  <xdr:oneCellAnchor>
    <xdr:from>
      <xdr:col>15</xdr:col>
      <xdr:colOff>403411</xdr:colOff>
      <xdr:row>8</xdr:row>
      <xdr:rowOff>203387</xdr:rowOff>
    </xdr:from>
    <xdr:ext cx="3141233" cy="5881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kstvak 9">
              <a:extLst>
                <a:ext uri="{FF2B5EF4-FFF2-40B4-BE49-F238E27FC236}">
                  <a16:creationId xmlns:a16="http://schemas.microsoft.com/office/drawing/2014/main" id="{EC9CAE55-2937-49AC-A99F-8CA3DA2D4E8E}"/>
                </a:ext>
              </a:extLst>
            </xdr:cNvPr>
            <xdr:cNvSpPr txBox="1"/>
          </xdr:nvSpPr>
          <xdr:spPr>
            <a:xfrm>
              <a:off x="20167786" y="2194112"/>
              <a:ext cx="3141233" cy="5881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l-NL" sz="1400" b="0" i="1">
                        <a:latin typeface="Cambria Math" panose="02040503050406030204" pitchFamily="18" charset="0"/>
                      </a:rPr>
                      <m:t>𝐿𝐼𝑔</m:t>
                    </m:r>
                    <m:r>
                      <a:rPr lang="nl-NL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𝑀𝑃</m:t>
                        </m:r>
                        <m:sSub>
                          <m:sSub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e>
                          <m: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𝑡𝑜𝑡𝑎𝑎𝑙</m:t>
                            </m:r>
                          </m:sub>
                        </m:sSub>
                      </m:den>
                    </m:f>
                    <m:r>
                      <a:rPr lang="nl-NL" sz="1400" b="0" i="1">
                        <a:latin typeface="Cambria Math" panose="02040503050406030204" pitchFamily="18" charset="0"/>
                      </a:rPr>
                      <m:t>∗</m:t>
                    </m:r>
                    <m:nary>
                      <m:naryPr>
                        <m:chr m:val="∑"/>
                        <m:ctrlPr>
                          <a:rPr lang="nl-NL" sz="14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nl-NL" sz="1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𝑀𝑃</m:t>
                        </m:r>
                        <m:sSub>
                          <m:sSub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𝐺</m:t>
                            </m:r>
                          </m:e>
                          <m: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nl-NL" sz="1400" b="0" i="1">
                            <a:latin typeface="Cambria Math" panose="02040503050406030204" pitchFamily="18" charset="0"/>
                          </a:rPr>
                          <m:t>𝐿𝐼</m:t>
                        </m:r>
                        <m:sSub>
                          <m:sSubPr>
                            <m:ctrlPr>
                              <a:rPr lang="nl-NL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e>
                          <m:sub>
                            <m:r>
                              <a:rPr lang="nl-NL" sz="14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nl-NL" sz="1100"/>
            </a:p>
          </xdr:txBody>
        </xdr:sp>
      </mc:Choice>
      <mc:Fallback xmlns="">
        <xdr:sp macro="" textlink="">
          <xdr:nvSpPr>
            <xdr:cNvPr id="10" name="Tekstvak 9">
              <a:extLst>
                <a:ext uri="{FF2B5EF4-FFF2-40B4-BE49-F238E27FC236}">
                  <a16:creationId xmlns:a16="http://schemas.microsoft.com/office/drawing/2014/main" id="{EC9CAE55-2937-49AC-A99F-8CA3DA2D4E8E}"/>
                </a:ext>
              </a:extLst>
            </xdr:cNvPr>
            <xdr:cNvSpPr txBox="1"/>
          </xdr:nvSpPr>
          <xdr:spPr>
            <a:xfrm>
              <a:off x="20167786" y="2194112"/>
              <a:ext cx="3141233" cy="5881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nl-NL" sz="1400" b="0" i="0">
                  <a:latin typeface="Cambria Math" panose="02040503050406030204" pitchFamily="18" charset="0"/>
                </a:rPr>
                <a:t>𝐿𝐼𝑔=1/(𝑀𝑃𝐺_𝑡𝑜𝑡𝑎𝑎𝑙 )∗∑_(𝑖=1)^𝑛▒〖𝑀𝑃𝐺_𝑛∗𝐿𝐼𝑝_𝑛 〗</a:t>
              </a:r>
              <a:endParaRPr lang="nl-N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2365374</xdr:colOff>
      <xdr:row>0</xdr:row>
      <xdr:rowOff>398145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D607F69-7033-4310-A398-B39513EFD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" t="1554" b="16892"/>
        <a:stretch/>
      </xdr:blipFill>
      <xdr:spPr bwMode="auto">
        <a:xfrm>
          <a:off x="790575" y="0"/>
          <a:ext cx="3184524" cy="398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-e.nl/project/circular-buildings-een-meetmethodiek-voor-losmaakbaarheid-v2-0-ontwikkeld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AC6D-454F-4667-A11B-66B43CF0E789}">
  <sheetPr codeName="Blad1">
    <tabColor theme="9"/>
  </sheetPr>
  <dimension ref="A1:Y141"/>
  <sheetViews>
    <sheetView showRowColHeader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W21" sqref="W21:W121"/>
    </sheetView>
  </sheetViews>
  <sheetFormatPr baseColWidth="10" defaultColWidth="10.1640625" defaultRowHeight="16" outlineLevelRow="1"/>
  <cols>
    <col min="1" max="1" width="11.83203125" style="25" customWidth="1"/>
    <col min="2" max="2" width="3" style="25" customWidth="1"/>
    <col min="3" max="3" width="42.6640625" style="25" customWidth="1"/>
    <col min="4" max="4" width="41.5" style="25" customWidth="1"/>
    <col min="5" max="5" width="20.6640625" style="25" customWidth="1"/>
    <col min="6" max="6" width="23" style="25" customWidth="1"/>
    <col min="7" max="7" width="18.5" style="25" customWidth="1"/>
    <col min="8" max="8" width="15.6640625" style="25" customWidth="1"/>
    <col min="9" max="11" width="18.5" style="25" customWidth="1"/>
    <col min="12" max="12" width="12.5" style="26" customWidth="1"/>
    <col min="13" max="13" width="18.5" style="25" customWidth="1"/>
    <col min="14" max="14" width="12.5" style="26" customWidth="1"/>
    <col min="15" max="15" width="20" style="25" customWidth="1"/>
    <col min="16" max="16" width="18.5" style="26" customWidth="1"/>
    <col min="17" max="17" width="16.5" style="26" bestFit="1" customWidth="1"/>
    <col min="18" max="18" width="0.83203125" style="26" customWidth="1"/>
    <col min="19" max="19" width="18.5" style="26" customWidth="1"/>
    <col min="20" max="20" width="12.5" style="25" customWidth="1"/>
    <col min="21" max="21" width="15.83203125" style="25" bestFit="1" customWidth="1"/>
    <col min="22" max="22" width="16.33203125" style="25" customWidth="1"/>
    <col min="23" max="23" width="7.6640625" style="25" bestFit="1" customWidth="1"/>
    <col min="24" max="16384" width="10.1640625" style="25"/>
  </cols>
  <sheetData>
    <row r="1" spans="1:24" s="5" customFormat="1" ht="31">
      <c r="A1" s="41"/>
      <c r="B1" s="39"/>
      <c r="C1" s="40"/>
      <c r="D1" s="12"/>
      <c r="E1" s="12"/>
      <c r="F1" s="12"/>
      <c r="G1" s="12"/>
      <c r="H1" s="7"/>
      <c r="M1" s="7"/>
      <c r="N1" s="7"/>
      <c r="W1" s="46"/>
    </row>
    <row r="2" spans="1:24" s="6" customFormat="1" ht="21">
      <c r="A2" s="14"/>
      <c r="B2" s="10" t="s">
        <v>127</v>
      </c>
      <c r="C2" s="13"/>
      <c r="D2" s="13"/>
      <c r="E2" s="13"/>
      <c r="F2" s="13"/>
      <c r="G2" s="13"/>
      <c r="H2" s="13"/>
      <c r="I2" s="13"/>
      <c r="J2" s="13"/>
      <c r="K2" s="13"/>
      <c r="L2" s="9"/>
      <c r="M2" s="10"/>
      <c r="N2" s="9"/>
      <c r="O2" s="10"/>
      <c r="P2" s="9"/>
      <c r="Q2" s="9"/>
      <c r="R2" s="9"/>
      <c r="S2" s="9"/>
      <c r="T2" s="10"/>
      <c r="U2" s="14"/>
      <c r="V2" s="14"/>
      <c r="W2" s="14"/>
      <c r="X2" s="14"/>
    </row>
    <row r="3" spans="1:24" s="11" customFormat="1">
      <c r="B3" s="171">
        <v>44762</v>
      </c>
      <c r="C3" s="172"/>
      <c r="D3" s="173"/>
      <c r="W3" s="47"/>
    </row>
    <row r="4" spans="1:24" s="5" customFormat="1">
      <c r="B4" s="3"/>
      <c r="C4" s="23"/>
      <c r="D4" s="23"/>
      <c r="E4" s="23"/>
      <c r="F4" s="2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7"/>
      <c r="V4" s="37"/>
      <c r="W4" s="69"/>
      <c r="X4" s="4"/>
    </row>
    <row r="5" spans="1:24" s="6" customFormat="1">
      <c r="B5" s="3"/>
      <c r="C5" s="24" t="s">
        <v>0</v>
      </c>
      <c r="D5" s="23"/>
      <c r="E5" s="23"/>
      <c r="F5" s="15"/>
      <c r="G5" s="3"/>
      <c r="H5" s="18" t="s">
        <v>62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8"/>
      <c r="V5" s="38"/>
      <c r="W5" s="70"/>
      <c r="X5" s="4"/>
    </row>
    <row r="6" spans="1:24" s="6" customFormat="1">
      <c r="B6" s="3"/>
      <c r="C6" s="86" t="s">
        <v>1</v>
      </c>
      <c r="D6" s="174"/>
      <c r="E6" s="174"/>
      <c r="F6" s="1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8"/>
      <c r="V6" s="38"/>
      <c r="W6" s="70"/>
      <c r="X6" s="4"/>
    </row>
    <row r="7" spans="1:24" s="6" customFormat="1">
      <c r="B7" s="3"/>
      <c r="C7" s="86" t="s">
        <v>2</v>
      </c>
      <c r="D7" s="174"/>
      <c r="E7" s="174"/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8"/>
      <c r="V7" s="38"/>
      <c r="W7" s="70"/>
      <c r="X7" s="4"/>
    </row>
    <row r="8" spans="1:24" s="6" customFormat="1">
      <c r="B8" s="3"/>
      <c r="C8" s="86" t="s">
        <v>3</v>
      </c>
      <c r="D8" s="174"/>
      <c r="E8" s="174"/>
      <c r="F8" s="1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8"/>
      <c r="V8" s="38"/>
      <c r="W8" s="70"/>
      <c r="X8" s="4"/>
    </row>
    <row r="9" spans="1:24" s="6" customFormat="1">
      <c r="B9" s="3"/>
      <c r="C9" s="86" t="s">
        <v>4</v>
      </c>
      <c r="D9" s="175"/>
      <c r="E9" s="175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8"/>
      <c r="V9" s="38"/>
      <c r="W9" s="70"/>
      <c r="X9" s="4"/>
    </row>
    <row r="10" spans="1:24" s="6" customFormat="1">
      <c r="B10" s="3"/>
      <c r="C10" s="86" t="s">
        <v>63</v>
      </c>
      <c r="D10" s="176"/>
      <c r="E10" s="176"/>
      <c r="F10" s="1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8"/>
      <c r="V10" s="38"/>
      <c r="W10" s="70"/>
      <c r="X10" s="4"/>
    </row>
    <row r="11" spans="1:24" s="5" customFormat="1">
      <c r="B11" s="3"/>
      <c r="C11" s="3"/>
      <c r="D11" s="15"/>
      <c r="E11" s="15"/>
      <c r="F11" s="15"/>
      <c r="G11" s="15"/>
      <c r="H11" s="15"/>
      <c r="I11" s="15"/>
      <c r="J11" s="15"/>
      <c r="K11" s="15"/>
      <c r="L11" s="3"/>
      <c r="M11" s="1"/>
      <c r="N11" s="3"/>
      <c r="O11" s="1"/>
      <c r="P11" s="3"/>
      <c r="Q11" s="3"/>
      <c r="R11" s="3"/>
      <c r="S11" s="3"/>
      <c r="T11" s="1"/>
      <c r="U11" s="37"/>
      <c r="V11" s="37"/>
      <c r="W11" s="69"/>
      <c r="X11" s="4"/>
    </row>
    <row r="12" spans="1:24" s="5" customFormat="1">
      <c r="B12" s="3"/>
      <c r="C12" s="3"/>
      <c r="D12" s="15"/>
      <c r="E12" s="15"/>
      <c r="F12" s="15"/>
      <c r="G12" s="15"/>
      <c r="H12" s="15"/>
      <c r="I12" s="15"/>
      <c r="J12" s="15"/>
      <c r="K12" s="15"/>
      <c r="L12" s="3"/>
      <c r="M12" s="1"/>
      <c r="N12" s="3"/>
      <c r="O12" s="1"/>
      <c r="P12" s="3"/>
      <c r="Q12" s="3"/>
      <c r="R12" s="3"/>
      <c r="S12" s="3"/>
      <c r="T12" s="1"/>
      <c r="U12" s="37"/>
      <c r="V12" s="37"/>
      <c r="W12" s="69"/>
      <c r="X12" s="4"/>
    </row>
    <row r="13" spans="1:24" s="5" customFormat="1">
      <c r="B13" s="3"/>
      <c r="C13" s="4" t="s">
        <v>97</v>
      </c>
      <c r="D13" s="15"/>
      <c r="E13" s="15"/>
      <c r="F13" s="15"/>
      <c r="G13" s="15"/>
      <c r="H13" s="15"/>
      <c r="I13" s="15"/>
      <c r="J13" s="15"/>
      <c r="K13" s="15"/>
      <c r="L13" s="3"/>
      <c r="M13" s="1"/>
      <c r="N13" s="3"/>
      <c r="O13" s="1"/>
      <c r="P13" s="16"/>
      <c r="Q13" s="3"/>
      <c r="R13" s="3"/>
      <c r="S13" s="3"/>
      <c r="T13" s="1"/>
      <c r="U13" s="37"/>
      <c r="V13" s="37"/>
      <c r="W13" s="69"/>
      <c r="X13" s="4"/>
    </row>
    <row r="14" spans="1:24" s="5" customFormat="1">
      <c r="B14" s="177"/>
      <c r="C14" s="88" t="s">
        <v>98</v>
      </c>
      <c r="D14" s="89" t="str">
        <f>IF(Q126="","-",Q126)</f>
        <v>-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21"/>
      <c r="P14" s="16"/>
      <c r="Q14" s="3"/>
      <c r="R14" s="3"/>
      <c r="S14" s="3"/>
      <c r="T14" s="1"/>
      <c r="U14" s="37"/>
      <c r="V14" s="37"/>
      <c r="W14" s="69"/>
      <c r="X14" s="4"/>
    </row>
    <row r="15" spans="1:24" s="5" customFormat="1">
      <c r="B15" s="177"/>
      <c r="C15" s="88" t="s">
        <v>99</v>
      </c>
      <c r="D15" s="90" t="str">
        <f>IFERROR(W126/I133,"-")</f>
        <v>-</v>
      </c>
      <c r="E15" s="91"/>
      <c r="F15" s="92"/>
      <c r="G15" s="15"/>
      <c r="H15" s="15"/>
      <c r="I15" s="15"/>
      <c r="J15" s="15"/>
      <c r="K15" s="15"/>
      <c r="L15" s="15"/>
      <c r="M15" s="15"/>
      <c r="N15" s="15"/>
      <c r="O15" s="36"/>
      <c r="P15" s="16"/>
      <c r="Q15" s="3"/>
      <c r="R15" s="3"/>
      <c r="S15" s="3"/>
      <c r="T15" s="1"/>
      <c r="U15" s="37"/>
      <c r="V15" s="37"/>
      <c r="W15" s="69"/>
      <c r="X15" s="4"/>
    </row>
    <row r="16" spans="1:24" s="5" customFormat="1">
      <c r="B16" s="177"/>
      <c r="C16" s="3"/>
      <c r="D16" s="93"/>
      <c r="E16" s="3"/>
      <c r="F16" s="3"/>
      <c r="G16" s="15"/>
      <c r="H16" s="94"/>
      <c r="I16" s="84"/>
      <c r="J16" s="84"/>
      <c r="K16" s="84"/>
      <c r="L16" s="85"/>
      <c r="M16" s="1"/>
      <c r="N16" s="3"/>
      <c r="O16" s="1"/>
      <c r="P16" s="3"/>
      <c r="Q16" s="3"/>
      <c r="R16" s="3"/>
      <c r="S16" s="3"/>
      <c r="T16" s="1"/>
      <c r="U16" s="37"/>
      <c r="V16" s="37"/>
      <c r="W16" s="69"/>
      <c r="X16" s="4"/>
    </row>
    <row r="17" spans="2:24" s="5" customFormat="1">
      <c r="B17" s="177"/>
      <c r="C17" s="4" t="s">
        <v>65</v>
      </c>
      <c r="D17" s="95"/>
      <c r="E17" s="3"/>
      <c r="F17" s="3"/>
      <c r="G17" s="15"/>
      <c r="H17" s="94" t="s">
        <v>64</v>
      </c>
      <c r="I17" s="15"/>
      <c r="J17" s="15"/>
      <c r="K17" s="15"/>
      <c r="L17" s="3"/>
      <c r="M17" s="1"/>
      <c r="N17" s="3"/>
      <c r="O17" s="1"/>
      <c r="P17" s="3"/>
      <c r="Q17" s="3"/>
      <c r="R17" s="3"/>
      <c r="S17" s="3"/>
      <c r="T17" s="3"/>
      <c r="U17" s="3"/>
      <c r="V17" s="3"/>
      <c r="W17" s="23"/>
      <c r="X17" s="4"/>
    </row>
    <row r="18" spans="2:24" s="5" customFormat="1">
      <c r="B18" s="177"/>
      <c r="C18" s="96" t="s">
        <v>66</v>
      </c>
      <c r="D18" s="97"/>
      <c r="E18" s="97"/>
      <c r="F18" s="97" t="s">
        <v>67</v>
      </c>
      <c r="G18" s="98"/>
      <c r="H18" s="98"/>
      <c r="I18" s="98"/>
      <c r="J18" s="98"/>
      <c r="K18" s="98"/>
      <c r="L18" s="98"/>
      <c r="M18" s="98"/>
      <c r="N18" s="98"/>
      <c r="O18" s="98"/>
      <c r="P18" s="97" t="s">
        <v>100</v>
      </c>
      <c r="Q18" s="99"/>
      <c r="R18" s="24"/>
      <c r="S18" s="50" t="s">
        <v>101</v>
      </c>
      <c r="T18" s="100"/>
      <c r="U18" s="100" t="s">
        <v>102</v>
      </c>
      <c r="V18" s="100"/>
      <c r="W18" s="51" t="s">
        <v>68</v>
      </c>
      <c r="X18" s="4"/>
    </row>
    <row r="19" spans="2:24" s="5" customFormat="1">
      <c r="B19" s="177"/>
      <c r="C19" s="101"/>
      <c r="D19" s="20"/>
      <c r="E19" s="102" t="s">
        <v>61</v>
      </c>
      <c r="F19" s="35" t="s">
        <v>69</v>
      </c>
      <c r="G19" s="102" t="s">
        <v>61</v>
      </c>
      <c r="H19" s="35" t="s">
        <v>70</v>
      </c>
      <c r="I19" s="102" t="s">
        <v>61</v>
      </c>
      <c r="J19" s="102" t="s">
        <v>61</v>
      </c>
      <c r="K19" s="35" t="s">
        <v>71</v>
      </c>
      <c r="L19" s="102" t="s">
        <v>61</v>
      </c>
      <c r="M19" s="35" t="s">
        <v>72</v>
      </c>
      <c r="N19" s="102" t="s">
        <v>61</v>
      </c>
      <c r="O19" s="102" t="s">
        <v>61</v>
      </c>
      <c r="P19" s="20"/>
      <c r="Q19" s="103" t="s">
        <v>61</v>
      </c>
      <c r="R19" s="102"/>
      <c r="S19" s="56"/>
      <c r="T19" s="102" t="s">
        <v>61</v>
      </c>
      <c r="U19" s="20"/>
      <c r="V19" s="102" t="s">
        <v>61</v>
      </c>
      <c r="W19" s="104" t="s">
        <v>61</v>
      </c>
      <c r="X19" s="71"/>
    </row>
    <row r="20" spans="2:24" s="5" customFormat="1">
      <c r="B20" s="3"/>
      <c r="C20" s="101" t="s">
        <v>103</v>
      </c>
      <c r="D20" s="20" t="s">
        <v>104</v>
      </c>
      <c r="E20" s="20" t="s">
        <v>105</v>
      </c>
      <c r="F20" s="35" t="s">
        <v>73</v>
      </c>
      <c r="G20" s="34" t="s">
        <v>74</v>
      </c>
      <c r="H20" s="35" t="s">
        <v>73</v>
      </c>
      <c r="I20" s="34" t="s">
        <v>75</v>
      </c>
      <c r="J20" s="57" t="s">
        <v>106</v>
      </c>
      <c r="K20" s="35" t="s">
        <v>73</v>
      </c>
      <c r="L20" s="34" t="s">
        <v>76</v>
      </c>
      <c r="M20" s="35" t="s">
        <v>73</v>
      </c>
      <c r="N20" s="34" t="s">
        <v>107</v>
      </c>
      <c r="O20" s="57" t="s">
        <v>108</v>
      </c>
      <c r="P20" s="35" t="s">
        <v>78</v>
      </c>
      <c r="Q20" s="105" t="s">
        <v>77</v>
      </c>
      <c r="R20" s="3"/>
      <c r="S20" s="52" t="s">
        <v>73</v>
      </c>
      <c r="T20" s="87" t="s">
        <v>109</v>
      </c>
      <c r="U20" s="20" t="s">
        <v>73</v>
      </c>
      <c r="V20" s="87" t="s">
        <v>110</v>
      </c>
      <c r="W20" s="106" t="s">
        <v>111</v>
      </c>
      <c r="X20" s="4"/>
    </row>
    <row r="21" spans="2:24" s="30" customFormat="1">
      <c r="B21" s="43"/>
      <c r="C21" s="107"/>
      <c r="D21" s="108"/>
      <c r="E21" s="109"/>
      <c r="F21" s="74"/>
      <c r="G21" s="75" t="str">
        <f t="shared" ref="G21:G52" si="0">IF(OR($C21="",F21=""),"",INDEX(type_verbinding_scores,MATCH(F21,type_verbinding_keuzes,0)))</f>
        <v/>
      </c>
      <c r="H21" s="74"/>
      <c r="I21" s="75" t="str">
        <f t="shared" ref="I21:I52" si="1">IF(OR($C21="",H21=""),"",INDEX(toegankelijkheid_verbinding_scores,MATCH(H21,toegankelijkheid_verbinding_keuzes,0)))</f>
        <v/>
      </c>
      <c r="J21" s="110" t="str">
        <f t="shared" ref="J21:J52" si="2">IF(OR($C21="",$G21="",$I21=""),"",2/((1/G21)+(1/I21)))</f>
        <v/>
      </c>
      <c r="K21" s="74"/>
      <c r="L21" s="75" t="str">
        <f t="shared" ref="L21:L52" si="3">IF(OR($C21="",K21=""),"",INDEX(doorkruisingen_scores,MATCH(K21,doorkruisingen_keuzes,0)))</f>
        <v/>
      </c>
      <c r="M21" s="74"/>
      <c r="N21" s="75" t="str">
        <f t="shared" ref="N21" si="4">IF(OR($C21="",M21=""),"",INDEX(randopsluiting_scores,MATCH(M21,randopsluiting_keuzes,0)))</f>
        <v/>
      </c>
      <c r="O21" s="110" t="str">
        <f t="shared" ref="O21:O52" si="5">IF(OR($C21="",$K21="",$M21=""),"",2/((1/L21)+(1/N21)))</f>
        <v/>
      </c>
      <c r="P21" s="78"/>
      <c r="Q21" s="111" t="str">
        <f t="shared" ref="Q21:Q52" si="6">IF(OR($C21="",$G21="",$I21="",$L21="",$N21=""),"",4/((1/G21)+(1/I21)+(1/L21)+(1/N21)))</f>
        <v/>
      </c>
      <c r="R21" s="3"/>
      <c r="S21" s="112"/>
      <c r="T21" s="77" t="str">
        <f t="shared" ref="T21" si="7">IF(OR($C21="",S21=""),"",INDEX(kwaliteitsfactor_scores,MATCH(S21,kwaliteitsfactor_keuzes,0)))</f>
        <v/>
      </c>
      <c r="U21" s="76"/>
      <c r="V21" s="82" t="str">
        <f t="shared" ref="V21" si="8">IF(OR($C21="",U21=""),"",INDEX(marktwaarde_scores,MATCH(U21,marktwaarde_keuzes,0)))</f>
        <v/>
      </c>
      <c r="W21" s="113" t="str">
        <f t="shared" ref="W21:W52" si="9">IF(OR($C21="",$P21="",$Q21="",$T21="",$V21="",),"",P21*Q21*T21*V21)</f>
        <v/>
      </c>
      <c r="X21" s="79"/>
    </row>
    <row r="22" spans="2:24" s="30" customFormat="1">
      <c r="B22" s="43"/>
      <c r="C22" s="107"/>
      <c r="D22" s="108"/>
      <c r="E22" s="109"/>
      <c r="F22" s="74"/>
      <c r="G22" s="75" t="str">
        <f t="shared" si="0"/>
        <v/>
      </c>
      <c r="H22" s="74"/>
      <c r="I22" s="75" t="str">
        <f t="shared" si="1"/>
        <v/>
      </c>
      <c r="J22" s="110" t="str">
        <f t="shared" si="2"/>
        <v/>
      </c>
      <c r="K22" s="74"/>
      <c r="L22" s="75" t="str">
        <f t="shared" si="3"/>
        <v/>
      </c>
      <c r="M22" s="74"/>
      <c r="N22" s="75" t="str">
        <f t="shared" ref="N22" si="10">IF(OR($C22="",M22=""),"",INDEX(randopsluiting_scores,MATCH(M22,randopsluiting_keuzes,0)))</f>
        <v/>
      </c>
      <c r="O22" s="110" t="str">
        <f t="shared" si="5"/>
        <v/>
      </c>
      <c r="P22" s="78"/>
      <c r="Q22" s="111" t="str">
        <f t="shared" si="6"/>
        <v/>
      </c>
      <c r="R22" s="3"/>
      <c r="S22" s="112"/>
      <c r="T22" s="77" t="str">
        <f t="shared" ref="T22" si="11">IF(OR($C22="",S22=""),"",INDEX(kwaliteitsfactor_scores,MATCH(S22,kwaliteitsfactor_keuzes,0)))</f>
        <v/>
      </c>
      <c r="U22" s="76"/>
      <c r="V22" s="82" t="str">
        <f t="shared" ref="V22" si="12">IF(OR($C22="",U22=""),"",INDEX(marktwaarde_scores,MATCH(U22,marktwaarde_keuzes,0)))</f>
        <v/>
      </c>
      <c r="W22" s="113" t="str">
        <f t="shared" si="9"/>
        <v/>
      </c>
      <c r="X22" s="79"/>
    </row>
    <row r="23" spans="2:24" s="30" customFormat="1">
      <c r="B23" s="43"/>
      <c r="C23" s="107"/>
      <c r="D23" s="108"/>
      <c r="E23" s="109"/>
      <c r="F23" s="74"/>
      <c r="G23" s="75" t="str">
        <f t="shared" si="0"/>
        <v/>
      </c>
      <c r="H23" s="74"/>
      <c r="I23" s="75" t="str">
        <f t="shared" si="1"/>
        <v/>
      </c>
      <c r="J23" s="110" t="str">
        <f t="shared" si="2"/>
        <v/>
      </c>
      <c r="K23" s="74"/>
      <c r="L23" s="75" t="str">
        <f t="shared" si="3"/>
        <v/>
      </c>
      <c r="M23" s="74"/>
      <c r="N23" s="75" t="str">
        <f t="shared" ref="N23" si="13">IF(OR($C23="",M23=""),"",INDEX(randopsluiting_scores,MATCH(M23,randopsluiting_keuzes,0)))</f>
        <v/>
      </c>
      <c r="O23" s="110" t="str">
        <f t="shared" si="5"/>
        <v/>
      </c>
      <c r="P23" s="78"/>
      <c r="Q23" s="111" t="str">
        <f t="shared" si="6"/>
        <v/>
      </c>
      <c r="R23" s="3"/>
      <c r="S23" s="112"/>
      <c r="T23" s="77" t="str">
        <f t="shared" ref="T23" si="14">IF(OR($C23="",S23=""),"",INDEX(kwaliteitsfactor_scores,MATCH(S23,kwaliteitsfactor_keuzes,0)))</f>
        <v/>
      </c>
      <c r="U23" s="76"/>
      <c r="V23" s="82" t="str">
        <f t="shared" ref="V23" si="15">IF(OR($C23="",U23=""),"",INDEX(marktwaarde_scores,MATCH(U23,marktwaarde_keuzes,0)))</f>
        <v/>
      </c>
      <c r="W23" s="113" t="str">
        <f t="shared" si="9"/>
        <v/>
      </c>
      <c r="X23" s="79"/>
    </row>
    <row r="24" spans="2:24" s="30" customFormat="1">
      <c r="B24" s="43"/>
      <c r="C24" s="107"/>
      <c r="D24" s="108"/>
      <c r="E24" s="109"/>
      <c r="F24" s="74"/>
      <c r="G24" s="75" t="str">
        <f t="shared" si="0"/>
        <v/>
      </c>
      <c r="H24" s="74"/>
      <c r="I24" s="75" t="str">
        <f t="shared" si="1"/>
        <v/>
      </c>
      <c r="J24" s="110" t="str">
        <f t="shared" si="2"/>
        <v/>
      </c>
      <c r="K24" s="74"/>
      <c r="L24" s="75" t="str">
        <f t="shared" si="3"/>
        <v/>
      </c>
      <c r="M24" s="74"/>
      <c r="N24" s="75" t="str">
        <f t="shared" ref="N24" si="16">IF(OR($C24="",M24=""),"",INDEX(randopsluiting_scores,MATCH(M24,randopsluiting_keuzes,0)))</f>
        <v/>
      </c>
      <c r="O24" s="110" t="str">
        <f t="shared" si="5"/>
        <v/>
      </c>
      <c r="P24" s="78"/>
      <c r="Q24" s="111" t="str">
        <f t="shared" si="6"/>
        <v/>
      </c>
      <c r="R24" s="3"/>
      <c r="S24" s="112"/>
      <c r="T24" s="77" t="str">
        <f t="shared" ref="T24" si="17">IF(OR($C24="",S24=""),"",INDEX(kwaliteitsfactor_scores,MATCH(S24,kwaliteitsfactor_keuzes,0)))</f>
        <v/>
      </c>
      <c r="U24" s="76"/>
      <c r="V24" s="82" t="str">
        <f t="shared" ref="V24" si="18">IF(OR($C24="",U24=""),"",INDEX(marktwaarde_scores,MATCH(U24,marktwaarde_keuzes,0)))</f>
        <v/>
      </c>
      <c r="W24" s="113" t="str">
        <f t="shared" si="9"/>
        <v/>
      </c>
      <c r="X24" s="79"/>
    </row>
    <row r="25" spans="2:24" s="30" customFormat="1">
      <c r="B25" s="43"/>
      <c r="C25" s="107"/>
      <c r="D25" s="108"/>
      <c r="E25" s="109"/>
      <c r="F25" s="74"/>
      <c r="G25" s="75" t="str">
        <f t="shared" si="0"/>
        <v/>
      </c>
      <c r="H25" s="74"/>
      <c r="I25" s="75" t="str">
        <f t="shared" si="1"/>
        <v/>
      </c>
      <c r="J25" s="110" t="str">
        <f t="shared" si="2"/>
        <v/>
      </c>
      <c r="K25" s="74"/>
      <c r="L25" s="75" t="str">
        <f t="shared" si="3"/>
        <v/>
      </c>
      <c r="M25" s="74"/>
      <c r="N25" s="75" t="str">
        <f t="shared" ref="N25" si="19">IF(OR($C25="",M25=""),"",INDEX(randopsluiting_scores,MATCH(M25,randopsluiting_keuzes,0)))</f>
        <v/>
      </c>
      <c r="O25" s="110" t="str">
        <f t="shared" si="5"/>
        <v/>
      </c>
      <c r="P25" s="78"/>
      <c r="Q25" s="111" t="str">
        <f t="shared" si="6"/>
        <v/>
      </c>
      <c r="R25" s="3"/>
      <c r="S25" s="112"/>
      <c r="T25" s="77" t="str">
        <f t="shared" ref="T25" si="20">IF(OR($C25="",S25=""),"",INDEX(kwaliteitsfactor_scores,MATCH(S25,kwaliteitsfactor_keuzes,0)))</f>
        <v/>
      </c>
      <c r="U25" s="76"/>
      <c r="V25" s="82" t="str">
        <f t="shared" ref="V25" si="21">IF(OR($C25="",U25=""),"",INDEX(marktwaarde_scores,MATCH(U25,marktwaarde_keuzes,0)))</f>
        <v/>
      </c>
      <c r="W25" s="113" t="str">
        <f t="shared" si="9"/>
        <v/>
      </c>
      <c r="X25" s="79"/>
    </row>
    <row r="26" spans="2:24" s="30" customFormat="1">
      <c r="B26" s="43"/>
      <c r="C26" s="107"/>
      <c r="D26" s="108"/>
      <c r="E26" s="109"/>
      <c r="F26" s="74"/>
      <c r="G26" s="75" t="str">
        <f t="shared" si="0"/>
        <v/>
      </c>
      <c r="H26" s="74"/>
      <c r="I26" s="75" t="str">
        <f t="shared" si="1"/>
        <v/>
      </c>
      <c r="J26" s="110" t="str">
        <f t="shared" si="2"/>
        <v/>
      </c>
      <c r="K26" s="74"/>
      <c r="L26" s="75" t="str">
        <f t="shared" si="3"/>
        <v/>
      </c>
      <c r="M26" s="74"/>
      <c r="N26" s="75" t="str">
        <f t="shared" ref="N26" si="22">IF(OR($C26="",M26=""),"",INDEX(randopsluiting_scores,MATCH(M26,randopsluiting_keuzes,0)))</f>
        <v/>
      </c>
      <c r="O26" s="110" t="str">
        <f t="shared" si="5"/>
        <v/>
      </c>
      <c r="P26" s="78"/>
      <c r="Q26" s="111" t="str">
        <f t="shared" si="6"/>
        <v/>
      </c>
      <c r="R26" s="3"/>
      <c r="S26" s="112"/>
      <c r="T26" s="77" t="str">
        <f t="shared" ref="T26" si="23">IF(OR($C26="",S26=""),"",INDEX(kwaliteitsfactor_scores,MATCH(S26,kwaliteitsfactor_keuzes,0)))</f>
        <v/>
      </c>
      <c r="U26" s="76"/>
      <c r="V26" s="82" t="str">
        <f t="shared" ref="V26" si="24">IF(OR($C26="",U26=""),"",INDEX(marktwaarde_scores,MATCH(U26,marktwaarde_keuzes,0)))</f>
        <v/>
      </c>
      <c r="W26" s="113" t="str">
        <f t="shared" si="9"/>
        <v/>
      </c>
      <c r="X26" s="79"/>
    </row>
    <row r="27" spans="2:24" s="30" customFormat="1">
      <c r="B27" s="43"/>
      <c r="C27" s="107"/>
      <c r="D27" s="108"/>
      <c r="E27" s="109"/>
      <c r="F27" s="74"/>
      <c r="G27" s="75" t="str">
        <f t="shared" si="0"/>
        <v/>
      </c>
      <c r="H27" s="74"/>
      <c r="I27" s="75" t="str">
        <f t="shared" si="1"/>
        <v/>
      </c>
      <c r="J27" s="110" t="str">
        <f t="shared" si="2"/>
        <v/>
      </c>
      <c r="K27" s="74"/>
      <c r="L27" s="75" t="str">
        <f t="shared" si="3"/>
        <v/>
      </c>
      <c r="M27" s="74"/>
      <c r="N27" s="75" t="str">
        <f t="shared" ref="N27" si="25">IF(OR($C27="",M27=""),"",INDEX(randopsluiting_scores,MATCH(M27,randopsluiting_keuzes,0)))</f>
        <v/>
      </c>
      <c r="O27" s="110" t="str">
        <f t="shared" si="5"/>
        <v/>
      </c>
      <c r="P27" s="78"/>
      <c r="Q27" s="111" t="str">
        <f t="shared" si="6"/>
        <v/>
      </c>
      <c r="R27" s="3"/>
      <c r="S27" s="112"/>
      <c r="T27" s="77" t="str">
        <f t="shared" ref="T27" si="26">IF(OR($C27="",S27=""),"",INDEX(kwaliteitsfactor_scores,MATCH(S27,kwaliteitsfactor_keuzes,0)))</f>
        <v/>
      </c>
      <c r="U27" s="76"/>
      <c r="V27" s="82" t="str">
        <f t="shared" ref="V27" si="27">IF(OR($C27="",U27=""),"",INDEX(marktwaarde_scores,MATCH(U27,marktwaarde_keuzes,0)))</f>
        <v/>
      </c>
      <c r="W27" s="113" t="str">
        <f t="shared" si="9"/>
        <v/>
      </c>
      <c r="X27" s="79"/>
    </row>
    <row r="28" spans="2:24" s="30" customFormat="1">
      <c r="B28" s="43"/>
      <c r="C28" s="107"/>
      <c r="D28" s="108"/>
      <c r="E28" s="109"/>
      <c r="F28" s="74"/>
      <c r="G28" s="75" t="str">
        <f t="shared" si="0"/>
        <v/>
      </c>
      <c r="H28" s="74"/>
      <c r="I28" s="75" t="str">
        <f t="shared" si="1"/>
        <v/>
      </c>
      <c r="J28" s="110" t="str">
        <f t="shared" si="2"/>
        <v/>
      </c>
      <c r="K28" s="74"/>
      <c r="L28" s="75" t="str">
        <f t="shared" si="3"/>
        <v/>
      </c>
      <c r="M28" s="74"/>
      <c r="N28" s="75" t="str">
        <f t="shared" ref="N28" si="28">IF(OR($C28="",M28=""),"",INDEX(randopsluiting_scores,MATCH(M28,randopsluiting_keuzes,0)))</f>
        <v/>
      </c>
      <c r="O28" s="110" t="str">
        <f t="shared" si="5"/>
        <v/>
      </c>
      <c r="P28" s="78"/>
      <c r="Q28" s="111" t="str">
        <f t="shared" si="6"/>
        <v/>
      </c>
      <c r="R28" s="3"/>
      <c r="S28" s="112"/>
      <c r="T28" s="77" t="str">
        <f t="shared" ref="T28" si="29">IF(OR($C28="",S28=""),"",INDEX(kwaliteitsfactor_scores,MATCH(S28,kwaliteitsfactor_keuzes,0)))</f>
        <v/>
      </c>
      <c r="U28" s="76"/>
      <c r="V28" s="82" t="str">
        <f t="shared" ref="V28" si="30">IF(OR($C28="",U28=""),"",INDEX(marktwaarde_scores,MATCH(U28,marktwaarde_keuzes,0)))</f>
        <v/>
      </c>
      <c r="W28" s="113" t="str">
        <f t="shared" si="9"/>
        <v/>
      </c>
      <c r="X28" s="79"/>
    </row>
    <row r="29" spans="2:24" s="30" customFormat="1">
      <c r="B29" s="43"/>
      <c r="C29" s="107"/>
      <c r="D29" s="108"/>
      <c r="E29" s="109"/>
      <c r="F29" s="74"/>
      <c r="G29" s="75" t="str">
        <f t="shared" si="0"/>
        <v/>
      </c>
      <c r="H29" s="74"/>
      <c r="I29" s="75" t="str">
        <f t="shared" si="1"/>
        <v/>
      </c>
      <c r="J29" s="110" t="str">
        <f t="shared" si="2"/>
        <v/>
      </c>
      <c r="K29" s="74"/>
      <c r="L29" s="75" t="str">
        <f t="shared" si="3"/>
        <v/>
      </c>
      <c r="M29" s="74"/>
      <c r="N29" s="75" t="str">
        <f t="shared" ref="N29" si="31">IF(OR($C29="",M29=""),"",INDEX(randopsluiting_scores,MATCH(M29,randopsluiting_keuzes,0)))</f>
        <v/>
      </c>
      <c r="O29" s="110" t="str">
        <f t="shared" si="5"/>
        <v/>
      </c>
      <c r="P29" s="78"/>
      <c r="Q29" s="111" t="str">
        <f t="shared" si="6"/>
        <v/>
      </c>
      <c r="R29" s="3"/>
      <c r="S29" s="112"/>
      <c r="T29" s="77" t="str">
        <f t="shared" ref="T29" si="32">IF(OR($C29="",S29=""),"",INDEX(kwaliteitsfactor_scores,MATCH(S29,kwaliteitsfactor_keuzes,0)))</f>
        <v/>
      </c>
      <c r="U29" s="76"/>
      <c r="V29" s="82" t="str">
        <f t="shared" ref="V29" si="33">IF(OR($C29="",U29=""),"",INDEX(marktwaarde_scores,MATCH(U29,marktwaarde_keuzes,0)))</f>
        <v/>
      </c>
      <c r="W29" s="113" t="str">
        <f t="shared" si="9"/>
        <v/>
      </c>
      <c r="X29" s="79"/>
    </row>
    <row r="30" spans="2:24" s="30" customFormat="1" ht="17" thickBot="1">
      <c r="B30" s="43"/>
      <c r="C30" s="107"/>
      <c r="D30" s="108"/>
      <c r="E30" s="109"/>
      <c r="F30" s="74"/>
      <c r="G30" s="75" t="str">
        <f t="shared" si="0"/>
        <v/>
      </c>
      <c r="H30" s="74"/>
      <c r="I30" s="75" t="str">
        <f t="shared" si="1"/>
        <v/>
      </c>
      <c r="J30" s="110" t="str">
        <f t="shared" si="2"/>
        <v/>
      </c>
      <c r="K30" s="74"/>
      <c r="L30" s="75" t="str">
        <f t="shared" si="3"/>
        <v/>
      </c>
      <c r="M30" s="74"/>
      <c r="N30" s="75" t="str">
        <f t="shared" ref="N30" si="34">IF(OR($C30="",M30=""),"",INDEX(randopsluiting_scores,MATCH(M30,randopsluiting_keuzes,0)))</f>
        <v/>
      </c>
      <c r="O30" s="110" t="str">
        <f t="shared" si="5"/>
        <v/>
      </c>
      <c r="P30" s="78"/>
      <c r="Q30" s="111" t="str">
        <f t="shared" si="6"/>
        <v/>
      </c>
      <c r="R30" s="3"/>
      <c r="S30" s="112"/>
      <c r="T30" s="77" t="str">
        <f t="shared" ref="T30" si="35">IF(OR($C30="",S30=""),"",INDEX(kwaliteitsfactor_scores,MATCH(S30,kwaliteitsfactor_keuzes,0)))</f>
        <v/>
      </c>
      <c r="U30" s="76"/>
      <c r="V30" s="82" t="str">
        <f t="shared" ref="V30" si="36">IF(OR($C30="",U30=""),"",INDEX(marktwaarde_scores,MATCH(U30,marktwaarde_keuzes,0)))</f>
        <v/>
      </c>
      <c r="W30" s="113" t="str">
        <f t="shared" si="9"/>
        <v/>
      </c>
      <c r="X30" s="79"/>
    </row>
    <row r="31" spans="2:24" s="30" customFormat="1" hidden="1" outlineLevel="1">
      <c r="B31" s="43"/>
      <c r="C31" s="107"/>
      <c r="D31" s="108"/>
      <c r="E31" s="109"/>
      <c r="F31" s="74"/>
      <c r="G31" s="75" t="str">
        <f t="shared" si="0"/>
        <v/>
      </c>
      <c r="H31" s="74"/>
      <c r="I31" s="75" t="str">
        <f t="shared" si="1"/>
        <v/>
      </c>
      <c r="J31" s="110" t="str">
        <f t="shared" si="2"/>
        <v/>
      </c>
      <c r="K31" s="74"/>
      <c r="L31" s="75" t="str">
        <f t="shared" si="3"/>
        <v/>
      </c>
      <c r="M31" s="74"/>
      <c r="N31" s="75" t="str">
        <f t="shared" ref="N31" si="37">IF(OR($C31="",M31=""),"",INDEX(randopsluiting_scores,MATCH(M31,randopsluiting_keuzes,0)))</f>
        <v/>
      </c>
      <c r="O31" s="110" t="str">
        <f t="shared" si="5"/>
        <v/>
      </c>
      <c r="P31" s="78"/>
      <c r="Q31" s="111" t="str">
        <f t="shared" si="6"/>
        <v/>
      </c>
      <c r="R31" s="3"/>
      <c r="S31" s="112"/>
      <c r="T31" s="77" t="str">
        <f t="shared" ref="T31" si="38">IF(OR($C31="",S31=""),"",INDEX(kwaliteitsfactor_scores,MATCH(S31,kwaliteitsfactor_keuzes,0)))</f>
        <v/>
      </c>
      <c r="U31" s="76"/>
      <c r="V31" s="82" t="str">
        <f t="shared" ref="V31" si="39">IF(OR($C31="",U31=""),"",INDEX(marktwaarde_scores,MATCH(U31,marktwaarde_keuzes,0)))</f>
        <v/>
      </c>
      <c r="W31" s="113" t="str">
        <f t="shared" si="9"/>
        <v/>
      </c>
      <c r="X31" s="79"/>
    </row>
    <row r="32" spans="2:24" s="30" customFormat="1" hidden="1" outlineLevel="1">
      <c r="B32" s="43"/>
      <c r="C32" s="107"/>
      <c r="D32" s="108"/>
      <c r="E32" s="109"/>
      <c r="F32" s="74"/>
      <c r="G32" s="75" t="str">
        <f t="shared" si="0"/>
        <v/>
      </c>
      <c r="H32" s="74"/>
      <c r="I32" s="75" t="str">
        <f t="shared" si="1"/>
        <v/>
      </c>
      <c r="J32" s="110" t="str">
        <f t="shared" si="2"/>
        <v/>
      </c>
      <c r="K32" s="74"/>
      <c r="L32" s="75" t="str">
        <f t="shared" si="3"/>
        <v/>
      </c>
      <c r="M32" s="74"/>
      <c r="N32" s="75" t="str">
        <f t="shared" ref="N32" si="40">IF(OR($C32="",M32=""),"",INDEX(randopsluiting_scores,MATCH(M32,randopsluiting_keuzes,0)))</f>
        <v/>
      </c>
      <c r="O32" s="110" t="str">
        <f t="shared" si="5"/>
        <v/>
      </c>
      <c r="P32" s="78"/>
      <c r="Q32" s="111" t="str">
        <f t="shared" si="6"/>
        <v/>
      </c>
      <c r="R32" s="3"/>
      <c r="S32" s="112"/>
      <c r="T32" s="77" t="str">
        <f t="shared" ref="T32" si="41">IF(OR($C32="",S32=""),"",INDEX(kwaliteitsfactor_scores,MATCH(S32,kwaliteitsfactor_keuzes,0)))</f>
        <v/>
      </c>
      <c r="U32" s="76"/>
      <c r="V32" s="82" t="str">
        <f t="shared" ref="V32" si="42">IF(OR($C32="",U32=""),"",INDEX(marktwaarde_scores,MATCH(U32,marktwaarde_keuzes,0)))</f>
        <v/>
      </c>
      <c r="W32" s="113" t="str">
        <f t="shared" si="9"/>
        <v/>
      </c>
      <c r="X32" s="79"/>
    </row>
    <row r="33" spans="2:24" s="30" customFormat="1" hidden="1" outlineLevel="1">
      <c r="B33" s="43"/>
      <c r="C33" s="107"/>
      <c r="D33" s="108"/>
      <c r="E33" s="109"/>
      <c r="F33" s="74"/>
      <c r="G33" s="75" t="str">
        <f t="shared" si="0"/>
        <v/>
      </c>
      <c r="H33" s="74"/>
      <c r="I33" s="75" t="str">
        <f t="shared" si="1"/>
        <v/>
      </c>
      <c r="J33" s="110" t="str">
        <f t="shared" si="2"/>
        <v/>
      </c>
      <c r="K33" s="74"/>
      <c r="L33" s="75" t="str">
        <f t="shared" si="3"/>
        <v/>
      </c>
      <c r="M33" s="74"/>
      <c r="N33" s="75" t="str">
        <f t="shared" ref="N33" si="43">IF(OR($C33="",M33=""),"",INDEX(randopsluiting_scores,MATCH(M33,randopsluiting_keuzes,0)))</f>
        <v/>
      </c>
      <c r="O33" s="110" t="str">
        <f t="shared" si="5"/>
        <v/>
      </c>
      <c r="P33" s="78"/>
      <c r="Q33" s="111" t="str">
        <f t="shared" si="6"/>
        <v/>
      </c>
      <c r="R33" s="3"/>
      <c r="S33" s="112"/>
      <c r="T33" s="77" t="str">
        <f t="shared" ref="T33" si="44">IF(OR($C33="",S33=""),"",INDEX(kwaliteitsfactor_scores,MATCH(S33,kwaliteitsfactor_keuzes,0)))</f>
        <v/>
      </c>
      <c r="U33" s="76"/>
      <c r="V33" s="82" t="str">
        <f t="shared" ref="V33" si="45">IF(OR($C33="",U33=""),"",INDEX(marktwaarde_scores,MATCH(U33,marktwaarde_keuzes,0)))</f>
        <v/>
      </c>
      <c r="W33" s="113" t="str">
        <f t="shared" si="9"/>
        <v/>
      </c>
      <c r="X33" s="79"/>
    </row>
    <row r="34" spans="2:24" s="30" customFormat="1" hidden="1" outlineLevel="1">
      <c r="B34" s="43"/>
      <c r="C34" s="107"/>
      <c r="D34" s="108"/>
      <c r="E34" s="109"/>
      <c r="F34" s="74"/>
      <c r="G34" s="75" t="str">
        <f t="shared" si="0"/>
        <v/>
      </c>
      <c r="H34" s="74"/>
      <c r="I34" s="75" t="str">
        <f t="shared" si="1"/>
        <v/>
      </c>
      <c r="J34" s="110" t="str">
        <f t="shared" si="2"/>
        <v/>
      </c>
      <c r="K34" s="74"/>
      <c r="L34" s="75" t="str">
        <f t="shared" si="3"/>
        <v/>
      </c>
      <c r="M34" s="74"/>
      <c r="N34" s="75" t="str">
        <f t="shared" ref="N34" si="46">IF(OR($C34="",M34=""),"",INDEX(randopsluiting_scores,MATCH(M34,randopsluiting_keuzes,0)))</f>
        <v/>
      </c>
      <c r="O34" s="110" t="str">
        <f t="shared" si="5"/>
        <v/>
      </c>
      <c r="P34" s="78"/>
      <c r="Q34" s="111" t="str">
        <f t="shared" si="6"/>
        <v/>
      </c>
      <c r="R34" s="3"/>
      <c r="S34" s="112"/>
      <c r="T34" s="77" t="str">
        <f t="shared" ref="T34" si="47">IF(OR($C34="",S34=""),"",INDEX(kwaliteitsfactor_scores,MATCH(S34,kwaliteitsfactor_keuzes,0)))</f>
        <v/>
      </c>
      <c r="U34" s="76"/>
      <c r="V34" s="82" t="str">
        <f t="shared" ref="V34" si="48">IF(OR($C34="",U34=""),"",INDEX(marktwaarde_scores,MATCH(U34,marktwaarde_keuzes,0)))</f>
        <v/>
      </c>
      <c r="W34" s="113" t="str">
        <f t="shared" si="9"/>
        <v/>
      </c>
      <c r="X34" s="79"/>
    </row>
    <row r="35" spans="2:24" s="30" customFormat="1" hidden="1" outlineLevel="1">
      <c r="B35" s="43"/>
      <c r="C35" s="107"/>
      <c r="D35" s="108"/>
      <c r="E35" s="109"/>
      <c r="F35" s="74"/>
      <c r="G35" s="75" t="str">
        <f t="shared" si="0"/>
        <v/>
      </c>
      <c r="H35" s="74"/>
      <c r="I35" s="75" t="str">
        <f t="shared" si="1"/>
        <v/>
      </c>
      <c r="J35" s="110" t="str">
        <f t="shared" si="2"/>
        <v/>
      </c>
      <c r="K35" s="74"/>
      <c r="L35" s="75" t="str">
        <f t="shared" si="3"/>
        <v/>
      </c>
      <c r="M35" s="74"/>
      <c r="N35" s="75" t="str">
        <f t="shared" ref="N35" si="49">IF(OR($C35="",M35=""),"",INDEX(randopsluiting_scores,MATCH(M35,randopsluiting_keuzes,0)))</f>
        <v/>
      </c>
      <c r="O35" s="110" t="str">
        <f t="shared" si="5"/>
        <v/>
      </c>
      <c r="P35" s="78"/>
      <c r="Q35" s="111" t="str">
        <f t="shared" si="6"/>
        <v/>
      </c>
      <c r="R35" s="3"/>
      <c r="S35" s="112"/>
      <c r="T35" s="77" t="str">
        <f t="shared" ref="T35" si="50">IF(OR($C35="",S35=""),"",INDEX(kwaliteitsfactor_scores,MATCH(S35,kwaliteitsfactor_keuzes,0)))</f>
        <v/>
      </c>
      <c r="U35" s="76"/>
      <c r="V35" s="82" t="str">
        <f t="shared" ref="V35" si="51">IF(OR($C35="",U35=""),"",INDEX(marktwaarde_scores,MATCH(U35,marktwaarde_keuzes,0)))</f>
        <v/>
      </c>
      <c r="W35" s="113" t="str">
        <f t="shared" si="9"/>
        <v/>
      </c>
      <c r="X35" s="79"/>
    </row>
    <row r="36" spans="2:24" s="30" customFormat="1" hidden="1" outlineLevel="1">
      <c r="B36" s="43"/>
      <c r="C36" s="107"/>
      <c r="D36" s="108"/>
      <c r="E36" s="109"/>
      <c r="F36" s="74"/>
      <c r="G36" s="75" t="str">
        <f t="shared" si="0"/>
        <v/>
      </c>
      <c r="H36" s="74"/>
      <c r="I36" s="75" t="str">
        <f t="shared" si="1"/>
        <v/>
      </c>
      <c r="J36" s="110" t="str">
        <f t="shared" si="2"/>
        <v/>
      </c>
      <c r="K36" s="74"/>
      <c r="L36" s="75" t="str">
        <f t="shared" si="3"/>
        <v/>
      </c>
      <c r="M36" s="74"/>
      <c r="N36" s="75" t="str">
        <f t="shared" ref="N36" si="52">IF(OR($C36="",M36=""),"",INDEX(randopsluiting_scores,MATCH(M36,randopsluiting_keuzes,0)))</f>
        <v/>
      </c>
      <c r="O36" s="110" t="str">
        <f t="shared" si="5"/>
        <v/>
      </c>
      <c r="P36" s="78"/>
      <c r="Q36" s="111" t="str">
        <f t="shared" si="6"/>
        <v/>
      </c>
      <c r="R36" s="3"/>
      <c r="S36" s="112"/>
      <c r="T36" s="77" t="str">
        <f t="shared" ref="T36" si="53">IF(OR($C36="",S36=""),"",INDEX(kwaliteitsfactor_scores,MATCH(S36,kwaliteitsfactor_keuzes,0)))</f>
        <v/>
      </c>
      <c r="U36" s="76"/>
      <c r="V36" s="82" t="str">
        <f t="shared" ref="V36" si="54">IF(OR($C36="",U36=""),"",INDEX(marktwaarde_scores,MATCH(U36,marktwaarde_keuzes,0)))</f>
        <v/>
      </c>
      <c r="W36" s="113" t="str">
        <f t="shared" si="9"/>
        <v/>
      </c>
      <c r="X36" s="79"/>
    </row>
    <row r="37" spans="2:24" s="30" customFormat="1" hidden="1" outlineLevel="1">
      <c r="B37" s="43"/>
      <c r="C37" s="107"/>
      <c r="D37" s="108"/>
      <c r="E37" s="109"/>
      <c r="F37" s="74"/>
      <c r="G37" s="75" t="str">
        <f t="shared" si="0"/>
        <v/>
      </c>
      <c r="H37" s="74"/>
      <c r="I37" s="75" t="str">
        <f t="shared" si="1"/>
        <v/>
      </c>
      <c r="J37" s="110" t="str">
        <f t="shared" si="2"/>
        <v/>
      </c>
      <c r="K37" s="74"/>
      <c r="L37" s="75" t="str">
        <f t="shared" si="3"/>
        <v/>
      </c>
      <c r="M37" s="74"/>
      <c r="N37" s="75" t="str">
        <f t="shared" ref="N37" si="55">IF(OR($C37="",M37=""),"",INDEX(randopsluiting_scores,MATCH(M37,randopsluiting_keuzes,0)))</f>
        <v/>
      </c>
      <c r="O37" s="110" t="str">
        <f t="shared" si="5"/>
        <v/>
      </c>
      <c r="P37" s="78"/>
      <c r="Q37" s="111" t="str">
        <f t="shared" si="6"/>
        <v/>
      </c>
      <c r="R37" s="3"/>
      <c r="S37" s="112"/>
      <c r="T37" s="77" t="str">
        <f t="shared" ref="T37" si="56">IF(OR($C37="",S37=""),"",INDEX(kwaliteitsfactor_scores,MATCH(S37,kwaliteitsfactor_keuzes,0)))</f>
        <v/>
      </c>
      <c r="U37" s="76"/>
      <c r="V37" s="82" t="str">
        <f t="shared" ref="V37" si="57">IF(OR($C37="",U37=""),"",INDEX(marktwaarde_scores,MATCH(U37,marktwaarde_keuzes,0)))</f>
        <v/>
      </c>
      <c r="W37" s="113" t="str">
        <f t="shared" si="9"/>
        <v/>
      </c>
      <c r="X37" s="79"/>
    </row>
    <row r="38" spans="2:24" s="30" customFormat="1" hidden="1" outlineLevel="1">
      <c r="B38" s="43"/>
      <c r="C38" s="107"/>
      <c r="D38" s="108"/>
      <c r="E38" s="109"/>
      <c r="F38" s="74"/>
      <c r="G38" s="75" t="str">
        <f t="shared" si="0"/>
        <v/>
      </c>
      <c r="H38" s="74"/>
      <c r="I38" s="75" t="str">
        <f t="shared" si="1"/>
        <v/>
      </c>
      <c r="J38" s="110" t="str">
        <f t="shared" si="2"/>
        <v/>
      </c>
      <c r="K38" s="74"/>
      <c r="L38" s="75" t="str">
        <f t="shared" si="3"/>
        <v/>
      </c>
      <c r="M38" s="74"/>
      <c r="N38" s="75" t="str">
        <f t="shared" ref="N38" si="58">IF(OR($C38="",M38=""),"",INDEX(randopsluiting_scores,MATCH(M38,randopsluiting_keuzes,0)))</f>
        <v/>
      </c>
      <c r="O38" s="110" t="str">
        <f t="shared" si="5"/>
        <v/>
      </c>
      <c r="P38" s="78"/>
      <c r="Q38" s="111" t="str">
        <f t="shared" si="6"/>
        <v/>
      </c>
      <c r="R38" s="3"/>
      <c r="S38" s="112"/>
      <c r="T38" s="77" t="str">
        <f t="shared" ref="T38" si="59">IF(OR($C38="",S38=""),"",INDEX(kwaliteitsfactor_scores,MATCH(S38,kwaliteitsfactor_keuzes,0)))</f>
        <v/>
      </c>
      <c r="U38" s="76"/>
      <c r="V38" s="82" t="str">
        <f t="shared" ref="V38" si="60">IF(OR($C38="",U38=""),"",INDEX(marktwaarde_scores,MATCH(U38,marktwaarde_keuzes,0)))</f>
        <v/>
      </c>
      <c r="W38" s="113" t="str">
        <f t="shared" si="9"/>
        <v/>
      </c>
      <c r="X38" s="79"/>
    </row>
    <row r="39" spans="2:24" s="30" customFormat="1" hidden="1" outlineLevel="1">
      <c r="B39" s="43"/>
      <c r="C39" s="107"/>
      <c r="D39" s="108"/>
      <c r="E39" s="109"/>
      <c r="F39" s="74"/>
      <c r="G39" s="75" t="str">
        <f t="shared" si="0"/>
        <v/>
      </c>
      <c r="H39" s="74"/>
      <c r="I39" s="75" t="str">
        <f t="shared" si="1"/>
        <v/>
      </c>
      <c r="J39" s="110" t="str">
        <f t="shared" si="2"/>
        <v/>
      </c>
      <c r="K39" s="74"/>
      <c r="L39" s="75" t="str">
        <f t="shared" si="3"/>
        <v/>
      </c>
      <c r="M39" s="74"/>
      <c r="N39" s="75" t="str">
        <f t="shared" ref="N39" si="61">IF(OR($C39="",M39=""),"",INDEX(randopsluiting_scores,MATCH(M39,randopsluiting_keuzes,0)))</f>
        <v/>
      </c>
      <c r="O39" s="110" t="str">
        <f t="shared" si="5"/>
        <v/>
      </c>
      <c r="P39" s="78"/>
      <c r="Q39" s="111" t="str">
        <f t="shared" si="6"/>
        <v/>
      </c>
      <c r="R39" s="3"/>
      <c r="S39" s="112"/>
      <c r="T39" s="77" t="str">
        <f t="shared" ref="T39" si="62">IF(OR($C39="",S39=""),"",INDEX(kwaliteitsfactor_scores,MATCH(S39,kwaliteitsfactor_keuzes,0)))</f>
        <v/>
      </c>
      <c r="U39" s="76"/>
      <c r="V39" s="82" t="str">
        <f t="shared" ref="V39" si="63">IF(OR($C39="",U39=""),"",INDEX(marktwaarde_scores,MATCH(U39,marktwaarde_keuzes,0)))</f>
        <v/>
      </c>
      <c r="W39" s="113" t="str">
        <f t="shared" si="9"/>
        <v/>
      </c>
      <c r="X39" s="79"/>
    </row>
    <row r="40" spans="2:24" s="30" customFormat="1" hidden="1" outlineLevel="1">
      <c r="B40" s="43"/>
      <c r="C40" s="107"/>
      <c r="D40" s="108"/>
      <c r="E40" s="109"/>
      <c r="F40" s="74"/>
      <c r="G40" s="75" t="str">
        <f t="shared" si="0"/>
        <v/>
      </c>
      <c r="H40" s="74"/>
      <c r="I40" s="75" t="str">
        <f t="shared" si="1"/>
        <v/>
      </c>
      <c r="J40" s="110" t="str">
        <f t="shared" si="2"/>
        <v/>
      </c>
      <c r="K40" s="74"/>
      <c r="L40" s="75" t="str">
        <f t="shared" si="3"/>
        <v/>
      </c>
      <c r="M40" s="74"/>
      <c r="N40" s="75" t="str">
        <f t="shared" ref="N40" si="64">IF(OR($C40="",M40=""),"",INDEX(randopsluiting_scores,MATCH(M40,randopsluiting_keuzes,0)))</f>
        <v/>
      </c>
      <c r="O40" s="110" t="str">
        <f t="shared" si="5"/>
        <v/>
      </c>
      <c r="P40" s="78"/>
      <c r="Q40" s="111" t="str">
        <f t="shared" si="6"/>
        <v/>
      </c>
      <c r="R40" s="3"/>
      <c r="S40" s="112"/>
      <c r="T40" s="77" t="str">
        <f t="shared" ref="T40" si="65">IF(OR($C40="",S40=""),"",INDEX(kwaliteitsfactor_scores,MATCH(S40,kwaliteitsfactor_keuzes,0)))</f>
        <v/>
      </c>
      <c r="U40" s="76"/>
      <c r="V40" s="82" t="str">
        <f t="shared" ref="V40" si="66">IF(OR($C40="",U40=""),"",INDEX(marktwaarde_scores,MATCH(U40,marktwaarde_keuzes,0)))</f>
        <v/>
      </c>
      <c r="W40" s="113" t="str">
        <f t="shared" si="9"/>
        <v/>
      </c>
      <c r="X40" s="79"/>
    </row>
    <row r="41" spans="2:24" s="30" customFormat="1" hidden="1" outlineLevel="1">
      <c r="B41" s="43"/>
      <c r="C41" s="107"/>
      <c r="D41" s="108"/>
      <c r="E41" s="109"/>
      <c r="F41" s="74"/>
      <c r="G41" s="75" t="str">
        <f t="shared" si="0"/>
        <v/>
      </c>
      <c r="H41" s="74"/>
      <c r="I41" s="75" t="str">
        <f t="shared" si="1"/>
        <v/>
      </c>
      <c r="J41" s="110" t="str">
        <f t="shared" si="2"/>
        <v/>
      </c>
      <c r="K41" s="74"/>
      <c r="L41" s="75" t="str">
        <f t="shared" si="3"/>
        <v/>
      </c>
      <c r="M41" s="74"/>
      <c r="N41" s="75" t="str">
        <f t="shared" ref="N41" si="67">IF(OR($C41="",M41=""),"",INDEX(randopsluiting_scores,MATCH(M41,randopsluiting_keuzes,0)))</f>
        <v/>
      </c>
      <c r="O41" s="110" t="str">
        <f t="shared" si="5"/>
        <v/>
      </c>
      <c r="P41" s="78"/>
      <c r="Q41" s="111" t="str">
        <f t="shared" si="6"/>
        <v/>
      </c>
      <c r="R41" s="3"/>
      <c r="S41" s="112"/>
      <c r="T41" s="77" t="str">
        <f t="shared" ref="T41" si="68">IF(OR($C41="",S41=""),"",INDEX(kwaliteitsfactor_scores,MATCH(S41,kwaliteitsfactor_keuzes,0)))</f>
        <v/>
      </c>
      <c r="U41" s="76"/>
      <c r="V41" s="82" t="str">
        <f t="shared" ref="V41" si="69">IF(OR($C41="",U41=""),"",INDEX(marktwaarde_scores,MATCH(U41,marktwaarde_keuzes,0)))</f>
        <v/>
      </c>
      <c r="W41" s="113" t="str">
        <f t="shared" si="9"/>
        <v/>
      </c>
      <c r="X41" s="79"/>
    </row>
    <row r="42" spans="2:24" s="30" customFormat="1" hidden="1" outlineLevel="1">
      <c r="B42" s="43"/>
      <c r="C42" s="107"/>
      <c r="D42" s="108"/>
      <c r="E42" s="109"/>
      <c r="F42" s="74"/>
      <c r="G42" s="75" t="str">
        <f t="shared" si="0"/>
        <v/>
      </c>
      <c r="H42" s="74"/>
      <c r="I42" s="75" t="str">
        <f t="shared" si="1"/>
        <v/>
      </c>
      <c r="J42" s="110" t="str">
        <f t="shared" si="2"/>
        <v/>
      </c>
      <c r="K42" s="74"/>
      <c r="L42" s="75" t="str">
        <f t="shared" si="3"/>
        <v/>
      </c>
      <c r="M42" s="74"/>
      <c r="N42" s="75" t="str">
        <f t="shared" ref="N42" si="70">IF(OR($C42="",M42=""),"",INDEX(randopsluiting_scores,MATCH(M42,randopsluiting_keuzes,0)))</f>
        <v/>
      </c>
      <c r="O42" s="110" t="str">
        <f t="shared" si="5"/>
        <v/>
      </c>
      <c r="P42" s="78"/>
      <c r="Q42" s="111" t="str">
        <f t="shared" si="6"/>
        <v/>
      </c>
      <c r="R42" s="3"/>
      <c r="S42" s="112"/>
      <c r="T42" s="77" t="str">
        <f t="shared" ref="T42" si="71">IF(OR($C42="",S42=""),"",INDEX(kwaliteitsfactor_scores,MATCH(S42,kwaliteitsfactor_keuzes,0)))</f>
        <v/>
      </c>
      <c r="U42" s="76"/>
      <c r="V42" s="82" t="str">
        <f t="shared" ref="V42" si="72">IF(OR($C42="",U42=""),"",INDEX(marktwaarde_scores,MATCH(U42,marktwaarde_keuzes,0)))</f>
        <v/>
      </c>
      <c r="W42" s="113" t="str">
        <f t="shared" si="9"/>
        <v/>
      </c>
      <c r="X42" s="79"/>
    </row>
    <row r="43" spans="2:24" s="30" customFormat="1" hidden="1" outlineLevel="1">
      <c r="B43" s="43"/>
      <c r="C43" s="107"/>
      <c r="D43" s="108"/>
      <c r="E43" s="109"/>
      <c r="F43" s="74"/>
      <c r="G43" s="75" t="str">
        <f t="shared" si="0"/>
        <v/>
      </c>
      <c r="H43" s="74"/>
      <c r="I43" s="75" t="str">
        <f t="shared" si="1"/>
        <v/>
      </c>
      <c r="J43" s="110" t="str">
        <f t="shared" si="2"/>
        <v/>
      </c>
      <c r="K43" s="74"/>
      <c r="L43" s="75" t="str">
        <f t="shared" si="3"/>
        <v/>
      </c>
      <c r="M43" s="74"/>
      <c r="N43" s="75" t="str">
        <f t="shared" ref="N43" si="73">IF(OR($C43="",M43=""),"",INDEX(randopsluiting_scores,MATCH(M43,randopsluiting_keuzes,0)))</f>
        <v/>
      </c>
      <c r="O43" s="110" t="str">
        <f t="shared" si="5"/>
        <v/>
      </c>
      <c r="P43" s="78"/>
      <c r="Q43" s="111" t="str">
        <f t="shared" si="6"/>
        <v/>
      </c>
      <c r="R43" s="3"/>
      <c r="S43" s="112"/>
      <c r="T43" s="77" t="str">
        <f t="shared" ref="T43" si="74">IF(OR($C43="",S43=""),"",INDEX(kwaliteitsfactor_scores,MATCH(S43,kwaliteitsfactor_keuzes,0)))</f>
        <v/>
      </c>
      <c r="U43" s="76"/>
      <c r="V43" s="82" t="str">
        <f t="shared" ref="V43" si="75">IF(OR($C43="",U43=""),"",INDEX(marktwaarde_scores,MATCH(U43,marktwaarde_keuzes,0)))</f>
        <v/>
      </c>
      <c r="W43" s="113" t="str">
        <f t="shared" si="9"/>
        <v/>
      </c>
      <c r="X43" s="79"/>
    </row>
    <row r="44" spans="2:24" s="30" customFormat="1" hidden="1" outlineLevel="1">
      <c r="B44" s="43"/>
      <c r="C44" s="107"/>
      <c r="D44" s="108"/>
      <c r="E44" s="109"/>
      <c r="F44" s="74"/>
      <c r="G44" s="75" t="str">
        <f t="shared" si="0"/>
        <v/>
      </c>
      <c r="H44" s="74"/>
      <c r="I44" s="75" t="str">
        <f t="shared" si="1"/>
        <v/>
      </c>
      <c r="J44" s="110" t="str">
        <f t="shared" si="2"/>
        <v/>
      </c>
      <c r="K44" s="74"/>
      <c r="L44" s="75" t="str">
        <f t="shared" si="3"/>
        <v/>
      </c>
      <c r="M44" s="74"/>
      <c r="N44" s="75" t="str">
        <f t="shared" ref="N44" si="76">IF(OR($C44="",M44=""),"",INDEX(randopsluiting_scores,MATCH(M44,randopsluiting_keuzes,0)))</f>
        <v/>
      </c>
      <c r="O44" s="110" t="str">
        <f t="shared" si="5"/>
        <v/>
      </c>
      <c r="P44" s="78"/>
      <c r="Q44" s="111" t="str">
        <f t="shared" si="6"/>
        <v/>
      </c>
      <c r="R44" s="3"/>
      <c r="S44" s="112"/>
      <c r="T44" s="77" t="str">
        <f t="shared" ref="T44" si="77">IF(OR($C44="",S44=""),"",INDEX(kwaliteitsfactor_scores,MATCH(S44,kwaliteitsfactor_keuzes,0)))</f>
        <v/>
      </c>
      <c r="U44" s="76"/>
      <c r="V44" s="82" t="str">
        <f t="shared" ref="V44" si="78">IF(OR($C44="",U44=""),"",INDEX(marktwaarde_scores,MATCH(U44,marktwaarde_keuzes,0)))</f>
        <v/>
      </c>
      <c r="W44" s="113" t="str">
        <f t="shared" si="9"/>
        <v/>
      </c>
      <c r="X44" s="79"/>
    </row>
    <row r="45" spans="2:24" s="30" customFormat="1" hidden="1" outlineLevel="1">
      <c r="B45" s="43"/>
      <c r="C45" s="107"/>
      <c r="D45" s="108"/>
      <c r="E45" s="109"/>
      <c r="F45" s="74"/>
      <c r="G45" s="75" t="str">
        <f t="shared" si="0"/>
        <v/>
      </c>
      <c r="H45" s="74"/>
      <c r="I45" s="75" t="str">
        <f t="shared" si="1"/>
        <v/>
      </c>
      <c r="J45" s="110" t="str">
        <f t="shared" si="2"/>
        <v/>
      </c>
      <c r="K45" s="74"/>
      <c r="L45" s="75" t="str">
        <f t="shared" si="3"/>
        <v/>
      </c>
      <c r="M45" s="74"/>
      <c r="N45" s="75" t="str">
        <f t="shared" ref="N45" si="79">IF(OR($C45="",M45=""),"",INDEX(randopsluiting_scores,MATCH(M45,randopsluiting_keuzes,0)))</f>
        <v/>
      </c>
      <c r="O45" s="110" t="str">
        <f t="shared" si="5"/>
        <v/>
      </c>
      <c r="P45" s="78"/>
      <c r="Q45" s="111" t="str">
        <f t="shared" si="6"/>
        <v/>
      </c>
      <c r="R45" s="3"/>
      <c r="S45" s="112"/>
      <c r="T45" s="77" t="str">
        <f t="shared" ref="T45" si="80">IF(OR($C45="",S45=""),"",INDEX(kwaliteitsfactor_scores,MATCH(S45,kwaliteitsfactor_keuzes,0)))</f>
        <v/>
      </c>
      <c r="U45" s="76"/>
      <c r="V45" s="82" t="str">
        <f t="shared" ref="V45" si="81">IF(OR($C45="",U45=""),"",INDEX(marktwaarde_scores,MATCH(U45,marktwaarde_keuzes,0)))</f>
        <v/>
      </c>
      <c r="W45" s="113" t="str">
        <f t="shared" si="9"/>
        <v/>
      </c>
      <c r="X45" s="79"/>
    </row>
    <row r="46" spans="2:24" s="30" customFormat="1" hidden="1" outlineLevel="1">
      <c r="B46" s="43"/>
      <c r="C46" s="107"/>
      <c r="D46" s="108"/>
      <c r="E46" s="109"/>
      <c r="F46" s="74"/>
      <c r="G46" s="75" t="str">
        <f t="shared" si="0"/>
        <v/>
      </c>
      <c r="H46" s="74"/>
      <c r="I46" s="75" t="str">
        <f t="shared" si="1"/>
        <v/>
      </c>
      <c r="J46" s="110" t="str">
        <f t="shared" si="2"/>
        <v/>
      </c>
      <c r="K46" s="74"/>
      <c r="L46" s="75" t="str">
        <f t="shared" si="3"/>
        <v/>
      </c>
      <c r="M46" s="74"/>
      <c r="N46" s="75" t="str">
        <f t="shared" ref="N46" si="82">IF(OR($C46="",M46=""),"",INDEX(randopsluiting_scores,MATCH(M46,randopsluiting_keuzes,0)))</f>
        <v/>
      </c>
      <c r="O46" s="110" t="str">
        <f t="shared" si="5"/>
        <v/>
      </c>
      <c r="P46" s="78"/>
      <c r="Q46" s="111" t="str">
        <f t="shared" si="6"/>
        <v/>
      </c>
      <c r="R46" s="3"/>
      <c r="S46" s="112"/>
      <c r="T46" s="77" t="str">
        <f t="shared" ref="T46" si="83">IF(OR($C46="",S46=""),"",INDEX(kwaliteitsfactor_scores,MATCH(S46,kwaliteitsfactor_keuzes,0)))</f>
        <v/>
      </c>
      <c r="U46" s="76"/>
      <c r="V46" s="82" t="str">
        <f t="shared" ref="V46" si="84">IF(OR($C46="",U46=""),"",INDEX(marktwaarde_scores,MATCH(U46,marktwaarde_keuzes,0)))</f>
        <v/>
      </c>
      <c r="W46" s="113" t="str">
        <f t="shared" si="9"/>
        <v/>
      </c>
      <c r="X46" s="79"/>
    </row>
    <row r="47" spans="2:24" s="30" customFormat="1" hidden="1" outlineLevel="1">
      <c r="B47" s="43"/>
      <c r="C47" s="107"/>
      <c r="D47" s="108"/>
      <c r="E47" s="109"/>
      <c r="F47" s="74"/>
      <c r="G47" s="75" t="str">
        <f t="shared" si="0"/>
        <v/>
      </c>
      <c r="H47" s="74"/>
      <c r="I47" s="75" t="str">
        <f t="shared" si="1"/>
        <v/>
      </c>
      <c r="J47" s="110" t="str">
        <f t="shared" si="2"/>
        <v/>
      </c>
      <c r="K47" s="74"/>
      <c r="L47" s="75" t="str">
        <f t="shared" si="3"/>
        <v/>
      </c>
      <c r="M47" s="74"/>
      <c r="N47" s="75" t="str">
        <f t="shared" ref="N47" si="85">IF(OR($C47="",M47=""),"",INDEX(randopsluiting_scores,MATCH(M47,randopsluiting_keuzes,0)))</f>
        <v/>
      </c>
      <c r="O47" s="110" t="str">
        <f t="shared" si="5"/>
        <v/>
      </c>
      <c r="P47" s="78"/>
      <c r="Q47" s="111" t="str">
        <f t="shared" si="6"/>
        <v/>
      </c>
      <c r="R47" s="3"/>
      <c r="S47" s="112"/>
      <c r="T47" s="77" t="str">
        <f t="shared" ref="T47" si="86">IF(OR($C47="",S47=""),"",INDEX(kwaliteitsfactor_scores,MATCH(S47,kwaliteitsfactor_keuzes,0)))</f>
        <v/>
      </c>
      <c r="U47" s="76"/>
      <c r="V47" s="82" t="str">
        <f t="shared" ref="V47" si="87">IF(OR($C47="",U47=""),"",INDEX(marktwaarde_scores,MATCH(U47,marktwaarde_keuzes,0)))</f>
        <v/>
      </c>
      <c r="W47" s="113" t="str">
        <f t="shared" si="9"/>
        <v/>
      </c>
      <c r="X47" s="79"/>
    </row>
    <row r="48" spans="2:24" s="30" customFormat="1" hidden="1" outlineLevel="1">
      <c r="B48" s="43"/>
      <c r="C48" s="107"/>
      <c r="D48" s="108"/>
      <c r="E48" s="109"/>
      <c r="F48" s="74"/>
      <c r="G48" s="75" t="str">
        <f t="shared" si="0"/>
        <v/>
      </c>
      <c r="H48" s="74"/>
      <c r="I48" s="75" t="str">
        <f t="shared" si="1"/>
        <v/>
      </c>
      <c r="J48" s="110" t="str">
        <f t="shared" si="2"/>
        <v/>
      </c>
      <c r="K48" s="74"/>
      <c r="L48" s="75" t="str">
        <f t="shared" si="3"/>
        <v/>
      </c>
      <c r="M48" s="74"/>
      <c r="N48" s="75" t="str">
        <f t="shared" ref="N48" si="88">IF(OR($C48="",M48=""),"",INDEX(randopsluiting_scores,MATCH(M48,randopsluiting_keuzes,0)))</f>
        <v/>
      </c>
      <c r="O48" s="110" t="str">
        <f t="shared" si="5"/>
        <v/>
      </c>
      <c r="P48" s="78"/>
      <c r="Q48" s="111" t="str">
        <f t="shared" si="6"/>
        <v/>
      </c>
      <c r="R48" s="3"/>
      <c r="S48" s="112"/>
      <c r="T48" s="77" t="str">
        <f t="shared" ref="T48" si="89">IF(OR($C48="",S48=""),"",INDEX(kwaliteitsfactor_scores,MATCH(S48,kwaliteitsfactor_keuzes,0)))</f>
        <v/>
      </c>
      <c r="U48" s="76"/>
      <c r="V48" s="82" t="str">
        <f t="shared" ref="V48" si="90">IF(OR($C48="",U48=""),"",INDEX(marktwaarde_scores,MATCH(U48,marktwaarde_keuzes,0)))</f>
        <v/>
      </c>
      <c r="W48" s="113" t="str">
        <f t="shared" si="9"/>
        <v/>
      </c>
      <c r="X48" s="79"/>
    </row>
    <row r="49" spans="2:24" s="30" customFormat="1" hidden="1" outlineLevel="1">
      <c r="B49" s="43"/>
      <c r="C49" s="107"/>
      <c r="D49" s="108"/>
      <c r="E49" s="109"/>
      <c r="F49" s="74"/>
      <c r="G49" s="75" t="str">
        <f t="shared" si="0"/>
        <v/>
      </c>
      <c r="H49" s="74"/>
      <c r="I49" s="75" t="str">
        <f t="shared" si="1"/>
        <v/>
      </c>
      <c r="J49" s="110" t="str">
        <f t="shared" si="2"/>
        <v/>
      </c>
      <c r="K49" s="74"/>
      <c r="L49" s="75" t="str">
        <f t="shared" si="3"/>
        <v/>
      </c>
      <c r="M49" s="74"/>
      <c r="N49" s="75" t="str">
        <f t="shared" ref="N49" si="91">IF(OR($C49="",M49=""),"",INDEX(randopsluiting_scores,MATCH(M49,randopsluiting_keuzes,0)))</f>
        <v/>
      </c>
      <c r="O49" s="110" t="str">
        <f t="shared" si="5"/>
        <v/>
      </c>
      <c r="P49" s="78"/>
      <c r="Q49" s="111" t="str">
        <f t="shared" si="6"/>
        <v/>
      </c>
      <c r="R49" s="3"/>
      <c r="S49" s="112"/>
      <c r="T49" s="77" t="str">
        <f t="shared" ref="T49" si="92">IF(OR($C49="",S49=""),"",INDEX(kwaliteitsfactor_scores,MATCH(S49,kwaliteitsfactor_keuzes,0)))</f>
        <v/>
      </c>
      <c r="U49" s="76"/>
      <c r="V49" s="82" t="str">
        <f t="shared" ref="V49" si="93">IF(OR($C49="",U49=""),"",INDEX(marktwaarde_scores,MATCH(U49,marktwaarde_keuzes,0)))</f>
        <v/>
      </c>
      <c r="W49" s="113" t="str">
        <f t="shared" si="9"/>
        <v/>
      </c>
      <c r="X49" s="79"/>
    </row>
    <row r="50" spans="2:24" s="30" customFormat="1" hidden="1" outlineLevel="1">
      <c r="B50" s="43"/>
      <c r="C50" s="107"/>
      <c r="D50" s="108"/>
      <c r="E50" s="109"/>
      <c r="F50" s="74"/>
      <c r="G50" s="75" t="str">
        <f t="shared" si="0"/>
        <v/>
      </c>
      <c r="H50" s="74"/>
      <c r="I50" s="75" t="str">
        <f t="shared" si="1"/>
        <v/>
      </c>
      <c r="J50" s="110" t="str">
        <f t="shared" si="2"/>
        <v/>
      </c>
      <c r="K50" s="74"/>
      <c r="L50" s="75" t="str">
        <f t="shared" si="3"/>
        <v/>
      </c>
      <c r="M50" s="74"/>
      <c r="N50" s="75" t="str">
        <f t="shared" ref="N50" si="94">IF(OR($C50="",M50=""),"",INDEX(randopsluiting_scores,MATCH(M50,randopsluiting_keuzes,0)))</f>
        <v/>
      </c>
      <c r="O50" s="110" t="str">
        <f t="shared" si="5"/>
        <v/>
      </c>
      <c r="P50" s="78"/>
      <c r="Q50" s="111" t="str">
        <f t="shared" si="6"/>
        <v/>
      </c>
      <c r="R50" s="3"/>
      <c r="S50" s="112"/>
      <c r="T50" s="77" t="str">
        <f t="shared" ref="T50" si="95">IF(OR($C50="",S50=""),"",INDEX(kwaliteitsfactor_scores,MATCH(S50,kwaliteitsfactor_keuzes,0)))</f>
        <v/>
      </c>
      <c r="U50" s="76"/>
      <c r="V50" s="82" t="str">
        <f t="shared" ref="V50" si="96">IF(OR($C50="",U50=""),"",INDEX(marktwaarde_scores,MATCH(U50,marktwaarde_keuzes,0)))</f>
        <v/>
      </c>
      <c r="W50" s="113" t="str">
        <f t="shared" si="9"/>
        <v/>
      </c>
      <c r="X50" s="79"/>
    </row>
    <row r="51" spans="2:24" s="30" customFormat="1" hidden="1" outlineLevel="1">
      <c r="B51" s="43"/>
      <c r="C51" s="107"/>
      <c r="D51" s="108"/>
      <c r="E51" s="109"/>
      <c r="F51" s="74"/>
      <c r="G51" s="75" t="str">
        <f t="shared" si="0"/>
        <v/>
      </c>
      <c r="H51" s="74"/>
      <c r="I51" s="75" t="str">
        <f t="shared" si="1"/>
        <v/>
      </c>
      <c r="J51" s="110" t="str">
        <f t="shared" si="2"/>
        <v/>
      </c>
      <c r="K51" s="74"/>
      <c r="L51" s="75" t="str">
        <f t="shared" si="3"/>
        <v/>
      </c>
      <c r="M51" s="74"/>
      <c r="N51" s="75" t="str">
        <f t="shared" ref="N51" si="97">IF(OR($C51="",M51=""),"",INDEX(randopsluiting_scores,MATCH(M51,randopsluiting_keuzes,0)))</f>
        <v/>
      </c>
      <c r="O51" s="110" t="str">
        <f t="shared" si="5"/>
        <v/>
      </c>
      <c r="P51" s="78"/>
      <c r="Q51" s="111" t="str">
        <f t="shared" si="6"/>
        <v/>
      </c>
      <c r="R51" s="3"/>
      <c r="S51" s="112"/>
      <c r="T51" s="77" t="str">
        <f t="shared" ref="T51" si="98">IF(OR($C51="",S51=""),"",INDEX(kwaliteitsfactor_scores,MATCH(S51,kwaliteitsfactor_keuzes,0)))</f>
        <v/>
      </c>
      <c r="U51" s="76"/>
      <c r="V51" s="82" t="str">
        <f t="shared" ref="V51" si="99">IF(OR($C51="",U51=""),"",INDEX(marktwaarde_scores,MATCH(U51,marktwaarde_keuzes,0)))</f>
        <v/>
      </c>
      <c r="W51" s="113" t="str">
        <f t="shared" si="9"/>
        <v/>
      </c>
      <c r="X51" s="79"/>
    </row>
    <row r="52" spans="2:24" s="30" customFormat="1" hidden="1" outlineLevel="1">
      <c r="B52" s="43"/>
      <c r="C52" s="107"/>
      <c r="D52" s="108"/>
      <c r="E52" s="109"/>
      <c r="F52" s="74"/>
      <c r="G52" s="75" t="str">
        <f t="shared" si="0"/>
        <v/>
      </c>
      <c r="H52" s="74"/>
      <c r="I52" s="75" t="str">
        <f t="shared" si="1"/>
        <v/>
      </c>
      <c r="J52" s="110" t="str">
        <f t="shared" si="2"/>
        <v/>
      </c>
      <c r="K52" s="74"/>
      <c r="L52" s="75" t="str">
        <f t="shared" si="3"/>
        <v/>
      </c>
      <c r="M52" s="74"/>
      <c r="N52" s="75" t="str">
        <f t="shared" ref="N52" si="100">IF(OR($C52="",M52=""),"",INDEX(randopsluiting_scores,MATCH(M52,randopsluiting_keuzes,0)))</f>
        <v/>
      </c>
      <c r="O52" s="110" t="str">
        <f t="shared" si="5"/>
        <v/>
      </c>
      <c r="P52" s="78"/>
      <c r="Q52" s="111" t="str">
        <f t="shared" si="6"/>
        <v/>
      </c>
      <c r="R52" s="3"/>
      <c r="S52" s="112"/>
      <c r="T52" s="77" t="str">
        <f t="shared" ref="T52" si="101">IF(OR($C52="",S52=""),"",INDEX(kwaliteitsfactor_scores,MATCH(S52,kwaliteitsfactor_keuzes,0)))</f>
        <v/>
      </c>
      <c r="U52" s="76"/>
      <c r="V52" s="82" t="str">
        <f t="shared" ref="V52" si="102">IF(OR($C52="",U52=""),"",INDEX(marktwaarde_scores,MATCH(U52,marktwaarde_keuzes,0)))</f>
        <v/>
      </c>
      <c r="W52" s="113" t="str">
        <f t="shared" si="9"/>
        <v/>
      </c>
      <c r="X52" s="79"/>
    </row>
    <row r="53" spans="2:24" s="30" customFormat="1" hidden="1" outlineLevel="1">
      <c r="B53" s="43"/>
      <c r="C53" s="107"/>
      <c r="D53" s="108"/>
      <c r="E53" s="109"/>
      <c r="F53" s="74"/>
      <c r="G53" s="75" t="str">
        <f t="shared" ref="G53:G84" si="103">IF(OR($C53="",F53=""),"",INDEX(type_verbinding_scores,MATCH(F53,type_verbinding_keuzes,0)))</f>
        <v/>
      </c>
      <c r="H53" s="74"/>
      <c r="I53" s="75" t="str">
        <f t="shared" ref="I53:I84" si="104">IF(OR($C53="",H53=""),"",INDEX(toegankelijkheid_verbinding_scores,MATCH(H53,toegankelijkheid_verbinding_keuzes,0)))</f>
        <v/>
      </c>
      <c r="J53" s="110" t="str">
        <f t="shared" ref="J53:J84" si="105">IF(OR($C53="",$G53="",$I53=""),"",2/((1/G53)+(1/I53)))</f>
        <v/>
      </c>
      <c r="K53" s="74"/>
      <c r="L53" s="75" t="str">
        <f t="shared" ref="L53:L84" si="106">IF(OR($C53="",K53=""),"",INDEX(doorkruisingen_scores,MATCH(K53,doorkruisingen_keuzes,0)))</f>
        <v/>
      </c>
      <c r="M53" s="74"/>
      <c r="N53" s="75" t="str">
        <f t="shared" ref="N53" si="107">IF(OR($C53="",M53=""),"",INDEX(randopsluiting_scores,MATCH(M53,randopsluiting_keuzes,0)))</f>
        <v/>
      </c>
      <c r="O53" s="110" t="str">
        <f t="shared" ref="O53:O84" si="108">IF(OR($C53="",$K53="",$M53=""),"",2/((1/L53)+(1/N53)))</f>
        <v/>
      </c>
      <c r="P53" s="78"/>
      <c r="Q53" s="111" t="str">
        <f t="shared" ref="Q53:Q84" si="109">IF(OR($C53="",$G53="",$I53="",$L53="",$N53=""),"",4/((1/G53)+(1/I53)+(1/L53)+(1/N53)))</f>
        <v/>
      </c>
      <c r="R53" s="3"/>
      <c r="S53" s="112"/>
      <c r="T53" s="77" t="str">
        <f t="shared" ref="T53" si="110">IF(OR($C53="",S53=""),"",INDEX(kwaliteitsfactor_scores,MATCH(S53,kwaliteitsfactor_keuzes,0)))</f>
        <v/>
      </c>
      <c r="U53" s="76"/>
      <c r="V53" s="82" t="str">
        <f t="shared" ref="V53" si="111">IF(OR($C53="",U53=""),"",INDEX(marktwaarde_scores,MATCH(U53,marktwaarde_keuzes,0)))</f>
        <v/>
      </c>
      <c r="W53" s="113" t="str">
        <f t="shared" ref="W53:W84" si="112">IF(OR($C53="",$P53="",$Q53="",$T53="",$V53="",),"",P53*Q53*T53*V53)</f>
        <v/>
      </c>
      <c r="X53" s="79"/>
    </row>
    <row r="54" spans="2:24" s="30" customFormat="1" hidden="1" outlineLevel="1">
      <c r="B54" s="43"/>
      <c r="C54" s="107"/>
      <c r="D54" s="108"/>
      <c r="E54" s="109"/>
      <c r="F54" s="74"/>
      <c r="G54" s="75" t="str">
        <f t="shared" si="103"/>
        <v/>
      </c>
      <c r="H54" s="74"/>
      <c r="I54" s="75" t="str">
        <f t="shared" si="104"/>
        <v/>
      </c>
      <c r="J54" s="110" t="str">
        <f t="shared" si="105"/>
        <v/>
      </c>
      <c r="K54" s="74"/>
      <c r="L54" s="75" t="str">
        <f t="shared" si="106"/>
        <v/>
      </c>
      <c r="M54" s="74"/>
      <c r="N54" s="75" t="str">
        <f t="shared" ref="N54" si="113">IF(OR($C54="",M54=""),"",INDEX(randopsluiting_scores,MATCH(M54,randopsluiting_keuzes,0)))</f>
        <v/>
      </c>
      <c r="O54" s="110" t="str">
        <f t="shared" si="108"/>
        <v/>
      </c>
      <c r="P54" s="78"/>
      <c r="Q54" s="111" t="str">
        <f t="shared" si="109"/>
        <v/>
      </c>
      <c r="R54" s="3"/>
      <c r="S54" s="112"/>
      <c r="T54" s="77" t="str">
        <f t="shared" ref="T54" si="114">IF(OR($C54="",S54=""),"",INDEX(kwaliteitsfactor_scores,MATCH(S54,kwaliteitsfactor_keuzes,0)))</f>
        <v/>
      </c>
      <c r="U54" s="76"/>
      <c r="V54" s="82" t="str">
        <f t="shared" ref="V54" si="115">IF(OR($C54="",U54=""),"",INDEX(marktwaarde_scores,MATCH(U54,marktwaarde_keuzes,0)))</f>
        <v/>
      </c>
      <c r="W54" s="113" t="str">
        <f t="shared" si="112"/>
        <v/>
      </c>
      <c r="X54" s="79"/>
    </row>
    <row r="55" spans="2:24" s="30" customFormat="1" hidden="1" outlineLevel="1">
      <c r="B55" s="43"/>
      <c r="C55" s="107"/>
      <c r="D55" s="108"/>
      <c r="E55" s="109"/>
      <c r="F55" s="74"/>
      <c r="G55" s="75" t="str">
        <f t="shared" si="103"/>
        <v/>
      </c>
      <c r="H55" s="74"/>
      <c r="I55" s="75" t="str">
        <f t="shared" si="104"/>
        <v/>
      </c>
      <c r="J55" s="110" t="str">
        <f t="shared" si="105"/>
        <v/>
      </c>
      <c r="K55" s="74"/>
      <c r="L55" s="75" t="str">
        <f t="shared" si="106"/>
        <v/>
      </c>
      <c r="M55" s="74"/>
      <c r="N55" s="75" t="str">
        <f t="shared" ref="N55" si="116">IF(OR($C55="",M55=""),"",INDEX(randopsluiting_scores,MATCH(M55,randopsluiting_keuzes,0)))</f>
        <v/>
      </c>
      <c r="O55" s="110" t="str">
        <f t="shared" si="108"/>
        <v/>
      </c>
      <c r="P55" s="78"/>
      <c r="Q55" s="111" t="str">
        <f t="shared" si="109"/>
        <v/>
      </c>
      <c r="R55" s="3"/>
      <c r="S55" s="112"/>
      <c r="T55" s="77" t="str">
        <f t="shared" ref="T55" si="117">IF(OR($C55="",S55=""),"",INDEX(kwaliteitsfactor_scores,MATCH(S55,kwaliteitsfactor_keuzes,0)))</f>
        <v/>
      </c>
      <c r="U55" s="76"/>
      <c r="V55" s="82" t="str">
        <f t="shared" ref="V55" si="118">IF(OR($C55="",U55=""),"",INDEX(marktwaarde_scores,MATCH(U55,marktwaarde_keuzes,0)))</f>
        <v/>
      </c>
      <c r="W55" s="113" t="str">
        <f t="shared" si="112"/>
        <v/>
      </c>
      <c r="X55" s="79"/>
    </row>
    <row r="56" spans="2:24" s="30" customFormat="1" hidden="1" outlineLevel="1">
      <c r="B56" s="43"/>
      <c r="C56" s="107"/>
      <c r="D56" s="108"/>
      <c r="E56" s="109"/>
      <c r="F56" s="74"/>
      <c r="G56" s="75" t="str">
        <f t="shared" si="103"/>
        <v/>
      </c>
      <c r="H56" s="74"/>
      <c r="I56" s="75" t="str">
        <f t="shared" si="104"/>
        <v/>
      </c>
      <c r="J56" s="110" t="str">
        <f t="shared" si="105"/>
        <v/>
      </c>
      <c r="K56" s="74"/>
      <c r="L56" s="75" t="str">
        <f t="shared" si="106"/>
        <v/>
      </c>
      <c r="M56" s="74"/>
      <c r="N56" s="75" t="str">
        <f t="shared" ref="N56" si="119">IF(OR($C56="",M56=""),"",INDEX(randopsluiting_scores,MATCH(M56,randopsluiting_keuzes,0)))</f>
        <v/>
      </c>
      <c r="O56" s="110" t="str">
        <f t="shared" si="108"/>
        <v/>
      </c>
      <c r="P56" s="78"/>
      <c r="Q56" s="111" t="str">
        <f t="shared" si="109"/>
        <v/>
      </c>
      <c r="R56" s="3"/>
      <c r="S56" s="112"/>
      <c r="T56" s="77" t="str">
        <f t="shared" ref="T56" si="120">IF(OR($C56="",S56=""),"",INDEX(kwaliteitsfactor_scores,MATCH(S56,kwaliteitsfactor_keuzes,0)))</f>
        <v/>
      </c>
      <c r="U56" s="76"/>
      <c r="V56" s="82" t="str">
        <f t="shared" ref="V56" si="121">IF(OR($C56="",U56=""),"",INDEX(marktwaarde_scores,MATCH(U56,marktwaarde_keuzes,0)))</f>
        <v/>
      </c>
      <c r="W56" s="113" t="str">
        <f t="shared" si="112"/>
        <v/>
      </c>
      <c r="X56" s="79"/>
    </row>
    <row r="57" spans="2:24" s="30" customFormat="1" hidden="1" outlineLevel="1">
      <c r="B57" s="43"/>
      <c r="C57" s="107"/>
      <c r="D57" s="108"/>
      <c r="E57" s="109"/>
      <c r="F57" s="74"/>
      <c r="G57" s="75" t="str">
        <f t="shared" si="103"/>
        <v/>
      </c>
      <c r="H57" s="74"/>
      <c r="I57" s="75" t="str">
        <f t="shared" si="104"/>
        <v/>
      </c>
      <c r="J57" s="110" t="str">
        <f t="shared" si="105"/>
        <v/>
      </c>
      <c r="K57" s="74"/>
      <c r="L57" s="75" t="str">
        <f t="shared" si="106"/>
        <v/>
      </c>
      <c r="M57" s="74"/>
      <c r="N57" s="75" t="str">
        <f t="shared" ref="N57" si="122">IF(OR($C57="",M57=""),"",INDEX(randopsluiting_scores,MATCH(M57,randopsluiting_keuzes,0)))</f>
        <v/>
      </c>
      <c r="O57" s="110" t="str">
        <f t="shared" si="108"/>
        <v/>
      </c>
      <c r="P57" s="78"/>
      <c r="Q57" s="111" t="str">
        <f t="shared" si="109"/>
        <v/>
      </c>
      <c r="R57" s="3"/>
      <c r="S57" s="112"/>
      <c r="T57" s="77" t="str">
        <f t="shared" ref="T57" si="123">IF(OR($C57="",S57=""),"",INDEX(kwaliteitsfactor_scores,MATCH(S57,kwaliteitsfactor_keuzes,0)))</f>
        <v/>
      </c>
      <c r="U57" s="76"/>
      <c r="V57" s="82" t="str">
        <f t="shared" ref="V57" si="124">IF(OR($C57="",U57=""),"",INDEX(marktwaarde_scores,MATCH(U57,marktwaarde_keuzes,0)))</f>
        <v/>
      </c>
      <c r="W57" s="113" t="str">
        <f t="shared" si="112"/>
        <v/>
      </c>
      <c r="X57" s="79"/>
    </row>
    <row r="58" spans="2:24" s="30" customFormat="1" hidden="1" outlineLevel="1">
      <c r="B58" s="43"/>
      <c r="C58" s="107"/>
      <c r="D58" s="108"/>
      <c r="E58" s="109"/>
      <c r="F58" s="74"/>
      <c r="G58" s="75" t="str">
        <f t="shared" si="103"/>
        <v/>
      </c>
      <c r="H58" s="74"/>
      <c r="I58" s="75" t="str">
        <f t="shared" si="104"/>
        <v/>
      </c>
      <c r="J58" s="110" t="str">
        <f t="shared" si="105"/>
        <v/>
      </c>
      <c r="K58" s="74"/>
      <c r="L58" s="75" t="str">
        <f t="shared" si="106"/>
        <v/>
      </c>
      <c r="M58" s="74"/>
      <c r="N58" s="75" t="str">
        <f t="shared" ref="N58" si="125">IF(OR($C58="",M58=""),"",INDEX(randopsluiting_scores,MATCH(M58,randopsluiting_keuzes,0)))</f>
        <v/>
      </c>
      <c r="O58" s="110" t="str">
        <f t="shared" si="108"/>
        <v/>
      </c>
      <c r="P58" s="78"/>
      <c r="Q58" s="111" t="str">
        <f t="shared" si="109"/>
        <v/>
      </c>
      <c r="R58" s="3"/>
      <c r="S58" s="112"/>
      <c r="T58" s="77" t="str">
        <f t="shared" ref="T58" si="126">IF(OR($C58="",S58=""),"",INDEX(kwaliteitsfactor_scores,MATCH(S58,kwaliteitsfactor_keuzes,0)))</f>
        <v/>
      </c>
      <c r="U58" s="76"/>
      <c r="V58" s="82" t="str">
        <f t="shared" ref="V58" si="127">IF(OR($C58="",U58=""),"",INDEX(marktwaarde_scores,MATCH(U58,marktwaarde_keuzes,0)))</f>
        <v/>
      </c>
      <c r="W58" s="113" t="str">
        <f t="shared" si="112"/>
        <v/>
      </c>
      <c r="X58" s="79"/>
    </row>
    <row r="59" spans="2:24" s="30" customFormat="1" hidden="1" outlineLevel="1">
      <c r="B59" s="43"/>
      <c r="C59" s="107"/>
      <c r="D59" s="108"/>
      <c r="E59" s="109"/>
      <c r="F59" s="74"/>
      <c r="G59" s="75" t="str">
        <f t="shared" si="103"/>
        <v/>
      </c>
      <c r="H59" s="74"/>
      <c r="I59" s="75" t="str">
        <f t="shared" si="104"/>
        <v/>
      </c>
      <c r="J59" s="110" t="str">
        <f t="shared" si="105"/>
        <v/>
      </c>
      <c r="K59" s="74"/>
      <c r="L59" s="75" t="str">
        <f t="shared" si="106"/>
        <v/>
      </c>
      <c r="M59" s="74"/>
      <c r="N59" s="75" t="str">
        <f t="shared" ref="N59" si="128">IF(OR($C59="",M59=""),"",INDEX(randopsluiting_scores,MATCH(M59,randopsluiting_keuzes,0)))</f>
        <v/>
      </c>
      <c r="O59" s="110" t="str">
        <f t="shared" si="108"/>
        <v/>
      </c>
      <c r="P59" s="78"/>
      <c r="Q59" s="111" t="str">
        <f t="shared" si="109"/>
        <v/>
      </c>
      <c r="R59" s="3"/>
      <c r="S59" s="112"/>
      <c r="T59" s="77" t="str">
        <f t="shared" ref="T59" si="129">IF(OR($C59="",S59=""),"",INDEX(kwaliteitsfactor_scores,MATCH(S59,kwaliteitsfactor_keuzes,0)))</f>
        <v/>
      </c>
      <c r="U59" s="76"/>
      <c r="V59" s="82" t="str">
        <f t="shared" ref="V59" si="130">IF(OR($C59="",U59=""),"",INDEX(marktwaarde_scores,MATCH(U59,marktwaarde_keuzes,0)))</f>
        <v/>
      </c>
      <c r="W59" s="113" t="str">
        <f t="shared" si="112"/>
        <v/>
      </c>
      <c r="X59" s="79"/>
    </row>
    <row r="60" spans="2:24" s="30" customFormat="1" hidden="1" outlineLevel="1">
      <c r="B60" s="43"/>
      <c r="C60" s="107"/>
      <c r="D60" s="108"/>
      <c r="E60" s="109"/>
      <c r="F60" s="74"/>
      <c r="G60" s="75" t="str">
        <f t="shared" si="103"/>
        <v/>
      </c>
      <c r="H60" s="74"/>
      <c r="I60" s="75" t="str">
        <f t="shared" si="104"/>
        <v/>
      </c>
      <c r="J60" s="110" t="str">
        <f t="shared" si="105"/>
        <v/>
      </c>
      <c r="K60" s="74"/>
      <c r="L60" s="75" t="str">
        <f t="shared" si="106"/>
        <v/>
      </c>
      <c r="M60" s="74"/>
      <c r="N60" s="75" t="str">
        <f t="shared" ref="N60" si="131">IF(OR($C60="",M60=""),"",INDEX(randopsluiting_scores,MATCH(M60,randopsluiting_keuzes,0)))</f>
        <v/>
      </c>
      <c r="O60" s="110" t="str">
        <f t="shared" si="108"/>
        <v/>
      </c>
      <c r="P60" s="78"/>
      <c r="Q60" s="111" t="str">
        <f t="shared" si="109"/>
        <v/>
      </c>
      <c r="R60" s="3"/>
      <c r="S60" s="112"/>
      <c r="T60" s="77" t="str">
        <f t="shared" ref="T60" si="132">IF(OR($C60="",S60=""),"",INDEX(kwaliteitsfactor_scores,MATCH(S60,kwaliteitsfactor_keuzes,0)))</f>
        <v/>
      </c>
      <c r="U60" s="76"/>
      <c r="V60" s="82" t="str">
        <f t="shared" ref="V60" si="133">IF(OR($C60="",U60=""),"",INDEX(marktwaarde_scores,MATCH(U60,marktwaarde_keuzes,0)))</f>
        <v/>
      </c>
      <c r="W60" s="113" t="str">
        <f t="shared" si="112"/>
        <v/>
      </c>
      <c r="X60" s="79"/>
    </row>
    <row r="61" spans="2:24" s="30" customFormat="1" hidden="1" outlineLevel="1">
      <c r="B61" s="43"/>
      <c r="C61" s="107"/>
      <c r="D61" s="108"/>
      <c r="E61" s="109"/>
      <c r="F61" s="74"/>
      <c r="G61" s="75" t="str">
        <f t="shared" si="103"/>
        <v/>
      </c>
      <c r="H61" s="74"/>
      <c r="I61" s="75" t="str">
        <f t="shared" si="104"/>
        <v/>
      </c>
      <c r="J61" s="110" t="str">
        <f t="shared" si="105"/>
        <v/>
      </c>
      <c r="K61" s="74"/>
      <c r="L61" s="75" t="str">
        <f t="shared" si="106"/>
        <v/>
      </c>
      <c r="M61" s="74"/>
      <c r="N61" s="75" t="str">
        <f t="shared" ref="N61" si="134">IF(OR($C61="",M61=""),"",INDEX(randopsluiting_scores,MATCH(M61,randopsluiting_keuzes,0)))</f>
        <v/>
      </c>
      <c r="O61" s="110" t="str">
        <f t="shared" si="108"/>
        <v/>
      </c>
      <c r="P61" s="78"/>
      <c r="Q61" s="111" t="str">
        <f t="shared" si="109"/>
        <v/>
      </c>
      <c r="R61" s="3"/>
      <c r="S61" s="112"/>
      <c r="T61" s="77" t="str">
        <f t="shared" ref="T61" si="135">IF(OR($C61="",S61=""),"",INDEX(kwaliteitsfactor_scores,MATCH(S61,kwaliteitsfactor_keuzes,0)))</f>
        <v/>
      </c>
      <c r="U61" s="76"/>
      <c r="V61" s="82" t="str">
        <f t="shared" ref="V61" si="136">IF(OR($C61="",U61=""),"",INDEX(marktwaarde_scores,MATCH(U61,marktwaarde_keuzes,0)))</f>
        <v/>
      </c>
      <c r="W61" s="113" t="str">
        <f t="shared" si="112"/>
        <v/>
      </c>
      <c r="X61" s="79"/>
    </row>
    <row r="62" spans="2:24" s="30" customFormat="1" hidden="1" outlineLevel="1">
      <c r="B62" s="43"/>
      <c r="C62" s="107"/>
      <c r="D62" s="108"/>
      <c r="E62" s="109"/>
      <c r="F62" s="74"/>
      <c r="G62" s="75" t="str">
        <f t="shared" si="103"/>
        <v/>
      </c>
      <c r="H62" s="74"/>
      <c r="I62" s="75" t="str">
        <f t="shared" si="104"/>
        <v/>
      </c>
      <c r="J62" s="110" t="str">
        <f t="shared" si="105"/>
        <v/>
      </c>
      <c r="K62" s="74"/>
      <c r="L62" s="75" t="str">
        <f t="shared" si="106"/>
        <v/>
      </c>
      <c r="M62" s="74"/>
      <c r="N62" s="75" t="str">
        <f t="shared" ref="N62" si="137">IF(OR($C62="",M62=""),"",INDEX(randopsluiting_scores,MATCH(M62,randopsluiting_keuzes,0)))</f>
        <v/>
      </c>
      <c r="O62" s="110" t="str">
        <f t="shared" si="108"/>
        <v/>
      </c>
      <c r="P62" s="78"/>
      <c r="Q62" s="111" t="str">
        <f t="shared" si="109"/>
        <v/>
      </c>
      <c r="R62" s="3"/>
      <c r="S62" s="112"/>
      <c r="T62" s="77" t="str">
        <f t="shared" ref="T62" si="138">IF(OR($C62="",S62=""),"",INDEX(kwaliteitsfactor_scores,MATCH(S62,kwaliteitsfactor_keuzes,0)))</f>
        <v/>
      </c>
      <c r="U62" s="76"/>
      <c r="V62" s="82" t="str">
        <f t="shared" ref="V62" si="139">IF(OR($C62="",U62=""),"",INDEX(marktwaarde_scores,MATCH(U62,marktwaarde_keuzes,0)))</f>
        <v/>
      </c>
      <c r="W62" s="113" t="str">
        <f t="shared" si="112"/>
        <v/>
      </c>
      <c r="X62" s="79"/>
    </row>
    <row r="63" spans="2:24" s="30" customFormat="1" hidden="1" outlineLevel="1">
      <c r="B63" s="43"/>
      <c r="C63" s="107"/>
      <c r="D63" s="108"/>
      <c r="E63" s="109"/>
      <c r="F63" s="74"/>
      <c r="G63" s="75" t="str">
        <f t="shared" si="103"/>
        <v/>
      </c>
      <c r="H63" s="74"/>
      <c r="I63" s="75" t="str">
        <f t="shared" si="104"/>
        <v/>
      </c>
      <c r="J63" s="110" t="str">
        <f t="shared" si="105"/>
        <v/>
      </c>
      <c r="K63" s="74"/>
      <c r="L63" s="75" t="str">
        <f t="shared" si="106"/>
        <v/>
      </c>
      <c r="M63" s="74"/>
      <c r="N63" s="75" t="str">
        <f t="shared" ref="N63" si="140">IF(OR($C63="",M63=""),"",INDEX(randopsluiting_scores,MATCH(M63,randopsluiting_keuzes,0)))</f>
        <v/>
      </c>
      <c r="O63" s="110" t="str">
        <f t="shared" si="108"/>
        <v/>
      </c>
      <c r="P63" s="78"/>
      <c r="Q63" s="111" t="str">
        <f t="shared" si="109"/>
        <v/>
      </c>
      <c r="R63" s="3"/>
      <c r="S63" s="112"/>
      <c r="T63" s="77" t="str">
        <f t="shared" ref="T63" si="141">IF(OR($C63="",S63=""),"",INDEX(kwaliteitsfactor_scores,MATCH(S63,kwaliteitsfactor_keuzes,0)))</f>
        <v/>
      </c>
      <c r="U63" s="76"/>
      <c r="V63" s="82" t="str">
        <f t="shared" ref="V63" si="142">IF(OR($C63="",U63=""),"",INDEX(marktwaarde_scores,MATCH(U63,marktwaarde_keuzes,0)))</f>
        <v/>
      </c>
      <c r="W63" s="113" t="str">
        <f t="shared" si="112"/>
        <v/>
      </c>
      <c r="X63" s="79"/>
    </row>
    <row r="64" spans="2:24" s="30" customFormat="1" hidden="1" outlineLevel="1">
      <c r="B64" s="43"/>
      <c r="C64" s="107"/>
      <c r="D64" s="108"/>
      <c r="E64" s="109"/>
      <c r="F64" s="74"/>
      <c r="G64" s="75" t="str">
        <f t="shared" si="103"/>
        <v/>
      </c>
      <c r="H64" s="74"/>
      <c r="I64" s="75" t="str">
        <f t="shared" si="104"/>
        <v/>
      </c>
      <c r="J64" s="110" t="str">
        <f t="shared" si="105"/>
        <v/>
      </c>
      <c r="K64" s="74"/>
      <c r="L64" s="75" t="str">
        <f t="shared" si="106"/>
        <v/>
      </c>
      <c r="M64" s="74"/>
      <c r="N64" s="75" t="str">
        <f t="shared" ref="N64" si="143">IF(OR($C64="",M64=""),"",INDEX(randopsluiting_scores,MATCH(M64,randopsluiting_keuzes,0)))</f>
        <v/>
      </c>
      <c r="O64" s="110" t="str">
        <f t="shared" si="108"/>
        <v/>
      </c>
      <c r="P64" s="78"/>
      <c r="Q64" s="111" t="str">
        <f t="shared" si="109"/>
        <v/>
      </c>
      <c r="R64" s="3"/>
      <c r="S64" s="112"/>
      <c r="T64" s="77" t="str">
        <f t="shared" ref="T64" si="144">IF(OR($C64="",S64=""),"",INDEX(kwaliteitsfactor_scores,MATCH(S64,kwaliteitsfactor_keuzes,0)))</f>
        <v/>
      </c>
      <c r="U64" s="76"/>
      <c r="V64" s="82" t="str">
        <f t="shared" ref="V64" si="145">IF(OR($C64="",U64=""),"",INDEX(marktwaarde_scores,MATCH(U64,marktwaarde_keuzes,0)))</f>
        <v/>
      </c>
      <c r="W64" s="113" t="str">
        <f t="shared" si="112"/>
        <v/>
      </c>
      <c r="X64" s="79"/>
    </row>
    <row r="65" spans="2:24" s="30" customFormat="1" hidden="1" outlineLevel="1">
      <c r="B65" s="43"/>
      <c r="C65" s="107"/>
      <c r="D65" s="108"/>
      <c r="E65" s="109"/>
      <c r="F65" s="74"/>
      <c r="G65" s="75" t="str">
        <f t="shared" si="103"/>
        <v/>
      </c>
      <c r="H65" s="74"/>
      <c r="I65" s="75" t="str">
        <f t="shared" si="104"/>
        <v/>
      </c>
      <c r="J65" s="110" t="str">
        <f t="shared" si="105"/>
        <v/>
      </c>
      <c r="K65" s="74"/>
      <c r="L65" s="75" t="str">
        <f t="shared" si="106"/>
        <v/>
      </c>
      <c r="M65" s="74"/>
      <c r="N65" s="75" t="str">
        <f t="shared" ref="N65" si="146">IF(OR($C65="",M65=""),"",INDEX(randopsluiting_scores,MATCH(M65,randopsluiting_keuzes,0)))</f>
        <v/>
      </c>
      <c r="O65" s="110" t="str">
        <f t="shared" si="108"/>
        <v/>
      </c>
      <c r="P65" s="78"/>
      <c r="Q65" s="111" t="str">
        <f t="shared" si="109"/>
        <v/>
      </c>
      <c r="R65" s="3"/>
      <c r="S65" s="112"/>
      <c r="T65" s="77" t="str">
        <f t="shared" ref="T65" si="147">IF(OR($C65="",S65=""),"",INDEX(kwaliteitsfactor_scores,MATCH(S65,kwaliteitsfactor_keuzes,0)))</f>
        <v/>
      </c>
      <c r="U65" s="76"/>
      <c r="V65" s="82" t="str">
        <f t="shared" ref="V65" si="148">IF(OR($C65="",U65=""),"",INDEX(marktwaarde_scores,MATCH(U65,marktwaarde_keuzes,0)))</f>
        <v/>
      </c>
      <c r="W65" s="113" t="str">
        <f t="shared" si="112"/>
        <v/>
      </c>
      <c r="X65" s="79"/>
    </row>
    <row r="66" spans="2:24" s="30" customFormat="1" hidden="1" outlineLevel="1">
      <c r="B66" s="43"/>
      <c r="C66" s="107"/>
      <c r="D66" s="108"/>
      <c r="E66" s="109"/>
      <c r="F66" s="74"/>
      <c r="G66" s="75" t="str">
        <f t="shared" si="103"/>
        <v/>
      </c>
      <c r="H66" s="74"/>
      <c r="I66" s="75" t="str">
        <f t="shared" si="104"/>
        <v/>
      </c>
      <c r="J66" s="110" t="str">
        <f t="shared" si="105"/>
        <v/>
      </c>
      <c r="K66" s="74"/>
      <c r="L66" s="75" t="str">
        <f t="shared" si="106"/>
        <v/>
      </c>
      <c r="M66" s="74"/>
      <c r="N66" s="75" t="str">
        <f t="shared" ref="N66" si="149">IF(OR($C66="",M66=""),"",INDEX(randopsluiting_scores,MATCH(M66,randopsluiting_keuzes,0)))</f>
        <v/>
      </c>
      <c r="O66" s="110" t="str">
        <f t="shared" si="108"/>
        <v/>
      </c>
      <c r="P66" s="78"/>
      <c r="Q66" s="111" t="str">
        <f t="shared" si="109"/>
        <v/>
      </c>
      <c r="R66" s="3"/>
      <c r="S66" s="112"/>
      <c r="T66" s="77" t="str">
        <f t="shared" ref="T66" si="150">IF(OR($C66="",S66=""),"",INDEX(kwaliteitsfactor_scores,MATCH(S66,kwaliteitsfactor_keuzes,0)))</f>
        <v/>
      </c>
      <c r="U66" s="76"/>
      <c r="V66" s="82" t="str">
        <f t="shared" ref="V66" si="151">IF(OR($C66="",U66=""),"",INDEX(marktwaarde_scores,MATCH(U66,marktwaarde_keuzes,0)))</f>
        <v/>
      </c>
      <c r="W66" s="113" t="str">
        <f t="shared" si="112"/>
        <v/>
      </c>
      <c r="X66" s="79"/>
    </row>
    <row r="67" spans="2:24" s="30" customFormat="1" hidden="1" outlineLevel="1">
      <c r="B67" s="43"/>
      <c r="C67" s="107"/>
      <c r="D67" s="108"/>
      <c r="E67" s="109"/>
      <c r="F67" s="74"/>
      <c r="G67" s="75" t="str">
        <f t="shared" si="103"/>
        <v/>
      </c>
      <c r="H67" s="74"/>
      <c r="I67" s="75" t="str">
        <f t="shared" si="104"/>
        <v/>
      </c>
      <c r="J67" s="110" t="str">
        <f t="shared" si="105"/>
        <v/>
      </c>
      <c r="K67" s="74"/>
      <c r="L67" s="75" t="str">
        <f t="shared" si="106"/>
        <v/>
      </c>
      <c r="M67" s="74"/>
      <c r="N67" s="75" t="str">
        <f t="shared" ref="N67" si="152">IF(OR($C67="",M67=""),"",INDEX(randopsluiting_scores,MATCH(M67,randopsluiting_keuzes,0)))</f>
        <v/>
      </c>
      <c r="O67" s="110" t="str">
        <f t="shared" si="108"/>
        <v/>
      </c>
      <c r="P67" s="78"/>
      <c r="Q67" s="111" t="str">
        <f t="shared" si="109"/>
        <v/>
      </c>
      <c r="R67" s="3"/>
      <c r="S67" s="112"/>
      <c r="T67" s="77" t="str">
        <f t="shared" ref="T67" si="153">IF(OR($C67="",S67=""),"",INDEX(kwaliteitsfactor_scores,MATCH(S67,kwaliteitsfactor_keuzes,0)))</f>
        <v/>
      </c>
      <c r="U67" s="76"/>
      <c r="V67" s="82" t="str">
        <f t="shared" ref="V67" si="154">IF(OR($C67="",U67=""),"",INDEX(marktwaarde_scores,MATCH(U67,marktwaarde_keuzes,0)))</f>
        <v/>
      </c>
      <c r="W67" s="113" t="str">
        <f t="shared" si="112"/>
        <v/>
      </c>
      <c r="X67" s="79"/>
    </row>
    <row r="68" spans="2:24" s="30" customFormat="1" hidden="1" outlineLevel="1">
      <c r="B68" s="43"/>
      <c r="C68" s="107"/>
      <c r="D68" s="108"/>
      <c r="E68" s="109"/>
      <c r="F68" s="74"/>
      <c r="G68" s="75" t="str">
        <f t="shared" si="103"/>
        <v/>
      </c>
      <c r="H68" s="74"/>
      <c r="I68" s="75" t="str">
        <f t="shared" si="104"/>
        <v/>
      </c>
      <c r="J68" s="110" t="str">
        <f t="shared" si="105"/>
        <v/>
      </c>
      <c r="K68" s="74"/>
      <c r="L68" s="75" t="str">
        <f t="shared" si="106"/>
        <v/>
      </c>
      <c r="M68" s="74"/>
      <c r="N68" s="75" t="str">
        <f t="shared" ref="N68" si="155">IF(OR($C68="",M68=""),"",INDEX(randopsluiting_scores,MATCH(M68,randopsluiting_keuzes,0)))</f>
        <v/>
      </c>
      <c r="O68" s="110" t="str">
        <f t="shared" si="108"/>
        <v/>
      </c>
      <c r="P68" s="78"/>
      <c r="Q68" s="111" t="str">
        <f t="shared" si="109"/>
        <v/>
      </c>
      <c r="R68" s="3"/>
      <c r="S68" s="112"/>
      <c r="T68" s="77" t="str">
        <f t="shared" ref="T68" si="156">IF(OR($C68="",S68=""),"",INDEX(kwaliteitsfactor_scores,MATCH(S68,kwaliteitsfactor_keuzes,0)))</f>
        <v/>
      </c>
      <c r="U68" s="76"/>
      <c r="V68" s="82" t="str">
        <f t="shared" ref="V68" si="157">IF(OR($C68="",U68=""),"",INDEX(marktwaarde_scores,MATCH(U68,marktwaarde_keuzes,0)))</f>
        <v/>
      </c>
      <c r="W68" s="113" t="str">
        <f t="shared" si="112"/>
        <v/>
      </c>
      <c r="X68" s="79"/>
    </row>
    <row r="69" spans="2:24" s="30" customFormat="1" hidden="1" outlineLevel="1">
      <c r="B69" s="43"/>
      <c r="C69" s="107"/>
      <c r="D69" s="108"/>
      <c r="E69" s="109"/>
      <c r="F69" s="74"/>
      <c r="G69" s="75" t="str">
        <f t="shared" si="103"/>
        <v/>
      </c>
      <c r="H69" s="74"/>
      <c r="I69" s="75" t="str">
        <f t="shared" si="104"/>
        <v/>
      </c>
      <c r="J69" s="110" t="str">
        <f t="shared" si="105"/>
        <v/>
      </c>
      <c r="K69" s="74"/>
      <c r="L69" s="75" t="str">
        <f t="shared" si="106"/>
        <v/>
      </c>
      <c r="M69" s="74"/>
      <c r="N69" s="75" t="str">
        <f t="shared" ref="N69" si="158">IF(OR($C69="",M69=""),"",INDEX(randopsluiting_scores,MATCH(M69,randopsluiting_keuzes,0)))</f>
        <v/>
      </c>
      <c r="O69" s="110" t="str">
        <f t="shared" si="108"/>
        <v/>
      </c>
      <c r="P69" s="78"/>
      <c r="Q69" s="111" t="str">
        <f t="shared" si="109"/>
        <v/>
      </c>
      <c r="R69" s="3"/>
      <c r="S69" s="112"/>
      <c r="T69" s="77" t="str">
        <f t="shared" ref="T69" si="159">IF(OR($C69="",S69=""),"",INDEX(kwaliteitsfactor_scores,MATCH(S69,kwaliteitsfactor_keuzes,0)))</f>
        <v/>
      </c>
      <c r="U69" s="76"/>
      <c r="V69" s="82" t="str">
        <f t="shared" ref="V69" si="160">IF(OR($C69="",U69=""),"",INDEX(marktwaarde_scores,MATCH(U69,marktwaarde_keuzes,0)))</f>
        <v/>
      </c>
      <c r="W69" s="113" t="str">
        <f t="shared" si="112"/>
        <v/>
      </c>
      <c r="X69" s="79"/>
    </row>
    <row r="70" spans="2:24" s="30" customFormat="1" hidden="1" outlineLevel="1">
      <c r="B70" s="43"/>
      <c r="C70" s="107"/>
      <c r="D70" s="108"/>
      <c r="E70" s="109"/>
      <c r="F70" s="74"/>
      <c r="G70" s="75" t="str">
        <f t="shared" si="103"/>
        <v/>
      </c>
      <c r="H70" s="74"/>
      <c r="I70" s="75" t="str">
        <f t="shared" si="104"/>
        <v/>
      </c>
      <c r="J70" s="110" t="str">
        <f t="shared" si="105"/>
        <v/>
      </c>
      <c r="K70" s="74"/>
      <c r="L70" s="75" t="str">
        <f t="shared" si="106"/>
        <v/>
      </c>
      <c r="M70" s="74"/>
      <c r="N70" s="75" t="str">
        <f t="shared" ref="N70" si="161">IF(OR($C70="",M70=""),"",INDEX(randopsluiting_scores,MATCH(M70,randopsluiting_keuzes,0)))</f>
        <v/>
      </c>
      <c r="O70" s="110" t="str">
        <f t="shared" si="108"/>
        <v/>
      </c>
      <c r="P70" s="78"/>
      <c r="Q70" s="111" t="str">
        <f t="shared" si="109"/>
        <v/>
      </c>
      <c r="R70" s="3"/>
      <c r="S70" s="112"/>
      <c r="T70" s="77" t="str">
        <f t="shared" ref="T70" si="162">IF(OR($C70="",S70=""),"",INDEX(kwaliteitsfactor_scores,MATCH(S70,kwaliteitsfactor_keuzes,0)))</f>
        <v/>
      </c>
      <c r="U70" s="76"/>
      <c r="V70" s="82" t="str">
        <f t="shared" ref="V70" si="163">IF(OR($C70="",U70=""),"",INDEX(marktwaarde_scores,MATCH(U70,marktwaarde_keuzes,0)))</f>
        <v/>
      </c>
      <c r="W70" s="113" t="str">
        <f t="shared" si="112"/>
        <v/>
      </c>
      <c r="X70" s="79"/>
    </row>
    <row r="71" spans="2:24" s="30" customFormat="1" hidden="1" outlineLevel="1">
      <c r="B71" s="43"/>
      <c r="C71" s="107"/>
      <c r="D71" s="108"/>
      <c r="E71" s="109"/>
      <c r="F71" s="74"/>
      <c r="G71" s="75" t="str">
        <f t="shared" si="103"/>
        <v/>
      </c>
      <c r="H71" s="74"/>
      <c r="I71" s="75" t="str">
        <f t="shared" si="104"/>
        <v/>
      </c>
      <c r="J71" s="110" t="str">
        <f t="shared" si="105"/>
        <v/>
      </c>
      <c r="K71" s="74"/>
      <c r="L71" s="75" t="str">
        <f t="shared" si="106"/>
        <v/>
      </c>
      <c r="M71" s="74"/>
      <c r="N71" s="75" t="str">
        <f t="shared" ref="N71" si="164">IF(OR($C71="",M71=""),"",INDEX(randopsluiting_scores,MATCH(M71,randopsluiting_keuzes,0)))</f>
        <v/>
      </c>
      <c r="O71" s="110" t="str">
        <f t="shared" si="108"/>
        <v/>
      </c>
      <c r="P71" s="78"/>
      <c r="Q71" s="111" t="str">
        <f t="shared" si="109"/>
        <v/>
      </c>
      <c r="R71" s="3"/>
      <c r="S71" s="112"/>
      <c r="T71" s="77" t="str">
        <f t="shared" ref="T71" si="165">IF(OR($C71="",S71=""),"",INDEX(kwaliteitsfactor_scores,MATCH(S71,kwaliteitsfactor_keuzes,0)))</f>
        <v/>
      </c>
      <c r="U71" s="76"/>
      <c r="V71" s="82" t="str">
        <f t="shared" ref="V71" si="166">IF(OR($C71="",U71=""),"",INDEX(marktwaarde_scores,MATCH(U71,marktwaarde_keuzes,0)))</f>
        <v/>
      </c>
      <c r="W71" s="113" t="str">
        <f t="shared" si="112"/>
        <v/>
      </c>
      <c r="X71" s="79"/>
    </row>
    <row r="72" spans="2:24" s="30" customFormat="1" hidden="1" outlineLevel="1">
      <c r="B72" s="43"/>
      <c r="C72" s="107"/>
      <c r="D72" s="108"/>
      <c r="E72" s="109"/>
      <c r="F72" s="74"/>
      <c r="G72" s="75" t="str">
        <f t="shared" si="103"/>
        <v/>
      </c>
      <c r="H72" s="74"/>
      <c r="I72" s="75" t="str">
        <f t="shared" si="104"/>
        <v/>
      </c>
      <c r="J72" s="110" t="str">
        <f t="shared" si="105"/>
        <v/>
      </c>
      <c r="K72" s="74"/>
      <c r="L72" s="75" t="str">
        <f t="shared" si="106"/>
        <v/>
      </c>
      <c r="M72" s="74"/>
      <c r="N72" s="75" t="str">
        <f t="shared" ref="N72" si="167">IF(OR($C72="",M72=""),"",INDEX(randopsluiting_scores,MATCH(M72,randopsluiting_keuzes,0)))</f>
        <v/>
      </c>
      <c r="O72" s="110" t="str">
        <f t="shared" si="108"/>
        <v/>
      </c>
      <c r="P72" s="78"/>
      <c r="Q72" s="111" t="str">
        <f t="shared" si="109"/>
        <v/>
      </c>
      <c r="R72" s="3"/>
      <c r="S72" s="112"/>
      <c r="T72" s="77" t="str">
        <f t="shared" ref="T72" si="168">IF(OR($C72="",S72=""),"",INDEX(kwaliteitsfactor_scores,MATCH(S72,kwaliteitsfactor_keuzes,0)))</f>
        <v/>
      </c>
      <c r="U72" s="76"/>
      <c r="V72" s="82" t="str">
        <f t="shared" ref="V72" si="169">IF(OR($C72="",U72=""),"",INDEX(marktwaarde_scores,MATCH(U72,marktwaarde_keuzes,0)))</f>
        <v/>
      </c>
      <c r="W72" s="113" t="str">
        <f t="shared" si="112"/>
        <v/>
      </c>
      <c r="X72" s="79"/>
    </row>
    <row r="73" spans="2:24" s="30" customFormat="1" hidden="1" outlineLevel="1">
      <c r="B73" s="43"/>
      <c r="C73" s="107"/>
      <c r="D73" s="108"/>
      <c r="E73" s="109"/>
      <c r="F73" s="74"/>
      <c r="G73" s="75" t="str">
        <f t="shared" si="103"/>
        <v/>
      </c>
      <c r="H73" s="74"/>
      <c r="I73" s="75" t="str">
        <f t="shared" si="104"/>
        <v/>
      </c>
      <c r="J73" s="110" t="str">
        <f t="shared" si="105"/>
        <v/>
      </c>
      <c r="K73" s="74"/>
      <c r="L73" s="75" t="str">
        <f t="shared" si="106"/>
        <v/>
      </c>
      <c r="M73" s="74"/>
      <c r="N73" s="75" t="str">
        <f t="shared" ref="N73" si="170">IF(OR($C73="",M73=""),"",INDEX(randopsluiting_scores,MATCH(M73,randopsluiting_keuzes,0)))</f>
        <v/>
      </c>
      <c r="O73" s="110" t="str">
        <f t="shared" si="108"/>
        <v/>
      </c>
      <c r="P73" s="78"/>
      <c r="Q73" s="111" t="str">
        <f t="shared" si="109"/>
        <v/>
      </c>
      <c r="R73" s="3"/>
      <c r="S73" s="112"/>
      <c r="T73" s="77" t="str">
        <f t="shared" ref="T73" si="171">IF(OR($C73="",S73=""),"",INDEX(kwaliteitsfactor_scores,MATCH(S73,kwaliteitsfactor_keuzes,0)))</f>
        <v/>
      </c>
      <c r="U73" s="76"/>
      <c r="V73" s="82" t="str">
        <f t="shared" ref="V73" si="172">IF(OR($C73="",U73=""),"",INDEX(marktwaarde_scores,MATCH(U73,marktwaarde_keuzes,0)))</f>
        <v/>
      </c>
      <c r="W73" s="113" t="str">
        <f t="shared" si="112"/>
        <v/>
      </c>
      <c r="X73" s="79"/>
    </row>
    <row r="74" spans="2:24" s="30" customFormat="1" hidden="1" outlineLevel="1">
      <c r="B74" s="43"/>
      <c r="C74" s="107"/>
      <c r="D74" s="108"/>
      <c r="E74" s="109"/>
      <c r="F74" s="74"/>
      <c r="G74" s="75" t="str">
        <f t="shared" si="103"/>
        <v/>
      </c>
      <c r="H74" s="74"/>
      <c r="I74" s="75" t="str">
        <f t="shared" si="104"/>
        <v/>
      </c>
      <c r="J74" s="110" t="str">
        <f t="shared" si="105"/>
        <v/>
      </c>
      <c r="K74" s="74"/>
      <c r="L74" s="75" t="str">
        <f t="shared" si="106"/>
        <v/>
      </c>
      <c r="M74" s="74"/>
      <c r="N74" s="75" t="str">
        <f t="shared" ref="N74" si="173">IF(OR($C74="",M74=""),"",INDEX(randopsluiting_scores,MATCH(M74,randopsluiting_keuzes,0)))</f>
        <v/>
      </c>
      <c r="O74" s="110" t="str">
        <f t="shared" si="108"/>
        <v/>
      </c>
      <c r="P74" s="78"/>
      <c r="Q74" s="111" t="str">
        <f t="shared" si="109"/>
        <v/>
      </c>
      <c r="R74" s="3"/>
      <c r="S74" s="112"/>
      <c r="T74" s="77" t="str">
        <f t="shared" ref="T74" si="174">IF(OR($C74="",S74=""),"",INDEX(kwaliteitsfactor_scores,MATCH(S74,kwaliteitsfactor_keuzes,0)))</f>
        <v/>
      </c>
      <c r="U74" s="76"/>
      <c r="V74" s="82" t="str">
        <f t="shared" ref="V74" si="175">IF(OR($C74="",U74=""),"",INDEX(marktwaarde_scores,MATCH(U74,marktwaarde_keuzes,0)))</f>
        <v/>
      </c>
      <c r="W74" s="113" t="str">
        <f t="shared" si="112"/>
        <v/>
      </c>
      <c r="X74" s="79"/>
    </row>
    <row r="75" spans="2:24" s="30" customFormat="1" hidden="1" outlineLevel="1">
      <c r="B75" s="43"/>
      <c r="C75" s="107"/>
      <c r="D75" s="108"/>
      <c r="E75" s="109"/>
      <c r="F75" s="74"/>
      <c r="G75" s="75" t="str">
        <f t="shared" si="103"/>
        <v/>
      </c>
      <c r="H75" s="74"/>
      <c r="I75" s="75" t="str">
        <f t="shared" si="104"/>
        <v/>
      </c>
      <c r="J75" s="110" t="str">
        <f t="shared" si="105"/>
        <v/>
      </c>
      <c r="K75" s="74"/>
      <c r="L75" s="75" t="str">
        <f t="shared" si="106"/>
        <v/>
      </c>
      <c r="M75" s="74"/>
      <c r="N75" s="75" t="str">
        <f t="shared" ref="N75" si="176">IF(OR($C75="",M75=""),"",INDEX(randopsluiting_scores,MATCH(M75,randopsluiting_keuzes,0)))</f>
        <v/>
      </c>
      <c r="O75" s="110" t="str">
        <f t="shared" si="108"/>
        <v/>
      </c>
      <c r="P75" s="78"/>
      <c r="Q75" s="111" t="str">
        <f t="shared" si="109"/>
        <v/>
      </c>
      <c r="R75" s="3"/>
      <c r="S75" s="112"/>
      <c r="T75" s="77" t="str">
        <f t="shared" ref="T75" si="177">IF(OR($C75="",S75=""),"",INDEX(kwaliteitsfactor_scores,MATCH(S75,kwaliteitsfactor_keuzes,0)))</f>
        <v/>
      </c>
      <c r="U75" s="76"/>
      <c r="V75" s="82" t="str">
        <f t="shared" ref="V75" si="178">IF(OR($C75="",U75=""),"",INDEX(marktwaarde_scores,MATCH(U75,marktwaarde_keuzes,0)))</f>
        <v/>
      </c>
      <c r="W75" s="113" t="str">
        <f t="shared" si="112"/>
        <v/>
      </c>
      <c r="X75" s="79"/>
    </row>
    <row r="76" spans="2:24" s="30" customFormat="1" hidden="1" outlineLevel="1">
      <c r="B76" s="43"/>
      <c r="C76" s="107"/>
      <c r="D76" s="108"/>
      <c r="E76" s="109"/>
      <c r="F76" s="74"/>
      <c r="G76" s="75" t="str">
        <f t="shared" si="103"/>
        <v/>
      </c>
      <c r="H76" s="74"/>
      <c r="I76" s="75" t="str">
        <f t="shared" si="104"/>
        <v/>
      </c>
      <c r="J76" s="110" t="str">
        <f t="shared" si="105"/>
        <v/>
      </c>
      <c r="K76" s="74"/>
      <c r="L76" s="75" t="str">
        <f t="shared" si="106"/>
        <v/>
      </c>
      <c r="M76" s="74"/>
      <c r="N76" s="75" t="str">
        <f t="shared" ref="N76" si="179">IF(OR($C76="",M76=""),"",INDEX(randopsluiting_scores,MATCH(M76,randopsluiting_keuzes,0)))</f>
        <v/>
      </c>
      <c r="O76" s="110" t="str">
        <f t="shared" si="108"/>
        <v/>
      </c>
      <c r="P76" s="78"/>
      <c r="Q76" s="111" t="str">
        <f t="shared" si="109"/>
        <v/>
      </c>
      <c r="R76" s="3"/>
      <c r="S76" s="112"/>
      <c r="T76" s="77" t="str">
        <f t="shared" ref="T76" si="180">IF(OR($C76="",S76=""),"",INDEX(kwaliteitsfactor_scores,MATCH(S76,kwaliteitsfactor_keuzes,0)))</f>
        <v/>
      </c>
      <c r="U76" s="76"/>
      <c r="V76" s="82" t="str">
        <f t="shared" ref="V76" si="181">IF(OR($C76="",U76=""),"",INDEX(marktwaarde_scores,MATCH(U76,marktwaarde_keuzes,0)))</f>
        <v/>
      </c>
      <c r="W76" s="113" t="str">
        <f t="shared" si="112"/>
        <v/>
      </c>
      <c r="X76" s="79"/>
    </row>
    <row r="77" spans="2:24" s="30" customFormat="1" hidden="1" outlineLevel="1">
      <c r="B77" s="43"/>
      <c r="C77" s="107"/>
      <c r="D77" s="108"/>
      <c r="E77" s="109"/>
      <c r="F77" s="74"/>
      <c r="G77" s="75" t="str">
        <f t="shared" si="103"/>
        <v/>
      </c>
      <c r="H77" s="74"/>
      <c r="I77" s="75" t="str">
        <f t="shared" si="104"/>
        <v/>
      </c>
      <c r="J77" s="110" t="str">
        <f t="shared" si="105"/>
        <v/>
      </c>
      <c r="K77" s="74"/>
      <c r="L77" s="75" t="str">
        <f t="shared" si="106"/>
        <v/>
      </c>
      <c r="M77" s="74"/>
      <c r="N77" s="75" t="str">
        <f t="shared" ref="N77" si="182">IF(OR($C77="",M77=""),"",INDEX(randopsluiting_scores,MATCH(M77,randopsluiting_keuzes,0)))</f>
        <v/>
      </c>
      <c r="O77" s="110" t="str">
        <f t="shared" si="108"/>
        <v/>
      </c>
      <c r="P77" s="78"/>
      <c r="Q77" s="111" t="str">
        <f t="shared" si="109"/>
        <v/>
      </c>
      <c r="R77" s="3"/>
      <c r="S77" s="112"/>
      <c r="T77" s="77" t="str">
        <f t="shared" ref="T77" si="183">IF(OR($C77="",S77=""),"",INDEX(kwaliteitsfactor_scores,MATCH(S77,kwaliteitsfactor_keuzes,0)))</f>
        <v/>
      </c>
      <c r="U77" s="76"/>
      <c r="V77" s="82" t="str">
        <f t="shared" ref="V77" si="184">IF(OR($C77="",U77=""),"",INDEX(marktwaarde_scores,MATCH(U77,marktwaarde_keuzes,0)))</f>
        <v/>
      </c>
      <c r="W77" s="113" t="str">
        <f t="shared" si="112"/>
        <v/>
      </c>
      <c r="X77" s="79"/>
    </row>
    <row r="78" spans="2:24" s="30" customFormat="1" hidden="1" outlineLevel="1">
      <c r="B78" s="43"/>
      <c r="C78" s="107"/>
      <c r="D78" s="108"/>
      <c r="E78" s="109"/>
      <c r="F78" s="74"/>
      <c r="G78" s="75" t="str">
        <f t="shared" si="103"/>
        <v/>
      </c>
      <c r="H78" s="74"/>
      <c r="I78" s="75" t="str">
        <f t="shared" si="104"/>
        <v/>
      </c>
      <c r="J78" s="110" t="str">
        <f t="shared" si="105"/>
        <v/>
      </c>
      <c r="K78" s="74"/>
      <c r="L78" s="75" t="str">
        <f t="shared" si="106"/>
        <v/>
      </c>
      <c r="M78" s="74"/>
      <c r="N78" s="75" t="str">
        <f t="shared" ref="N78" si="185">IF(OR($C78="",M78=""),"",INDEX(randopsluiting_scores,MATCH(M78,randopsluiting_keuzes,0)))</f>
        <v/>
      </c>
      <c r="O78" s="110" t="str">
        <f t="shared" si="108"/>
        <v/>
      </c>
      <c r="P78" s="78"/>
      <c r="Q78" s="111" t="str">
        <f t="shared" si="109"/>
        <v/>
      </c>
      <c r="R78" s="3"/>
      <c r="S78" s="112"/>
      <c r="T78" s="77" t="str">
        <f t="shared" ref="T78" si="186">IF(OR($C78="",S78=""),"",INDEX(kwaliteitsfactor_scores,MATCH(S78,kwaliteitsfactor_keuzes,0)))</f>
        <v/>
      </c>
      <c r="U78" s="76"/>
      <c r="V78" s="82" t="str">
        <f t="shared" ref="V78" si="187">IF(OR($C78="",U78=""),"",INDEX(marktwaarde_scores,MATCH(U78,marktwaarde_keuzes,0)))</f>
        <v/>
      </c>
      <c r="W78" s="113" t="str">
        <f t="shared" si="112"/>
        <v/>
      </c>
      <c r="X78" s="79"/>
    </row>
    <row r="79" spans="2:24" s="30" customFormat="1" hidden="1" outlineLevel="1">
      <c r="B79" s="43"/>
      <c r="C79" s="107"/>
      <c r="D79" s="108"/>
      <c r="E79" s="109"/>
      <c r="F79" s="74"/>
      <c r="G79" s="75" t="str">
        <f t="shared" si="103"/>
        <v/>
      </c>
      <c r="H79" s="74"/>
      <c r="I79" s="75" t="str">
        <f t="shared" si="104"/>
        <v/>
      </c>
      <c r="J79" s="110" t="str">
        <f t="shared" si="105"/>
        <v/>
      </c>
      <c r="K79" s="74"/>
      <c r="L79" s="75" t="str">
        <f t="shared" si="106"/>
        <v/>
      </c>
      <c r="M79" s="74"/>
      <c r="N79" s="75" t="str">
        <f t="shared" ref="N79" si="188">IF(OR($C79="",M79=""),"",INDEX(randopsluiting_scores,MATCH(M79,randopsluiting_keuzes,0)))</f>
        <v/>
      </c>
      <c r="O79" s="110" t="str">
        <f t="shared" si="108"/>
        <v/>
      </c>
      <c r="P79" s="78"/>
      <c r="Q79" s="111" t="str">
        <f t="shared" si="109"/>
        <v/>
      </c>
      <c r="R79" s="3"/>
      <c r="S79" s="112"/>
      <c r="T79" s="77" t="str">
        <f t="shared" ref="T79" si="189">IF(OR($C79="",S79=""),"",INDEX(kwaliteitsfactor_scores,MATCH(S79,kwaliteitsfactor_keuzes,0)))</f>
        <v/>
      </c>
      <c r="U79" s="76"/>
      <c r="V79" s="82" t="str">
        <f t="shared" ref="V79" si="190">IF(OR($C79="",U79=""),"",INDEX(marktwaarde_scores,MATCH(U79,marktwaarde_keuzes,0)))</f>
        <v/>
      </c>
      <c r="W79" s="113" t="str">
        <f t="shared" si="112"/>
        <v/>
      </c>
      <c r="X79" s="79"/>
    </row>
    <row r="80" spans="2:24" s="30" customFormat="1" hidden="1" outlineLevel="1">
      <c r="B80" s="43"/>
      <c r="C80" s="107"/>
      <c r="D80" s="108"/>
      <c r="E80" s="109"/>
      <c r="F80" s="74"/>
      <c r="G80" s="75" t="str">
        <f t="shared" si="103"/>
        <v/>
      </c>
      <c r="H80" s="74"/>
      <c r="I80" s="75" t="str">
        <f t="shared" si="104"/>
        <v/>
      </c>
      <c r="J80" s="110" t="str">
        <f t="shared" si="105"/>
        <v/>
      </c>
      <c r="K80" s="74"/>
      <c r="L80" s="75" t="str">
        <f t="shared" si="106"/>
        <v/>
      </c>
      <c r="M80" s="74"/>
      <c r="N80" s="75" t="str">
        <f t="shared" ref="N80" si="191">IF(OR($C80="",M80=""),"",INDEX(randopsluiting_scores,MATCH(M80,randopsluiting_keuzes,0)))</f>
        <v/>
      </c>
      <c r="O80" s="110" t="str">
        <f t="shared" si="108"/>
        <v/>
      </c>
      <c r="P80" s="78"/>
      <c r="Q80" s="111" t="str">
        <f t="shared" si="109"/>
        <v/>
      </c>
      <c r="R80" s="3"/>
      <c r="S80" s="112"/>
      <c r="T80" s="77" t="str">
        <f t="shared" ref="T80" si="192">IF(OR($C80="",S80=""),"",INDEX(kwaliteitsfactor_scores,MATCH(S80,kwaliteitsfactor_keuzes,0)))</f>
        <v/>
      </c>
      <c r="U80" s="76"/>
      <c r="V80" s="82" t="str">
        <f t="shared" ref="V80" si="193">IF(OR($C80="",U80=""),"",INDEX(marktwaarde_scores,MATCH(U80,marktwaarde_keuzes,0)))</f>
        <v/>
      </c>
      <c r="W80" s="113" t="str">
        <f t="shared" si="112"/>
        <v/>
      </c>
      <c r="X80" s="79"/>
    </row>
    <row r="81" spans="2:24" s="30" customFormat="1" hidden="1" outlineLevel="1">
      <c r="B81" s="43"/>
      <c r="C81" s="107"/>
      <c r="D81" s="108"/>
      <c r="E81" s="109"/>
      <c r="F81" s="74"/>
      <c r="G81" s="75" t="str">
        <f t="shared" si="103"/>
        <v/>
      </c>
      <c r="H81" s="74"/>
      <c r="I81" s="75" t="str">
        <f t="shared" si="104"/>
        <v/>
      </c>
      <c r="J81" s="110" t="str">
        <f t="shared" si="105"/>
        <v/>
      </c>
      <c r="K81" s="74"/>
      <c r="L81" s="75" t="str">
        <f t="shared" si="106"/>
        <v/>
      </c>
      <c r="M81" s="74"/>
      <c r="N81" s="75" t="str">
        <f t="shared" ref="N81" si="194">IF(OR($C81="",M81=""),"",INDEX(randopsluiting_scores,MATCH(M81,randopsluiting_keuzes,0)))</f>
        <v/>
      </c>
      <c r="O81" s="110" t="str">
        <f t="shared" si="108"/>
        <v/>
      </c>
      <c r="P81" s="78"/>
      <c r="Q81" s="111" t="str">
        <f t="shared" si="109"/>
        <v/>
      </c>
      <c r="R81" s="3"/>
      <c r="S81" s="112"/>
      <c r="T81" s="77" t="str">
        <f t="shared" ref="T81" si="195">IF(OR($C81="",S81=""),"",INDEX(kwaliteitsfactor_scores,MATCH(S81,kwaliteitsfactor_keuzes,0)))</f>
        <v/>
      </c>
      <c r="U81" s="76"/>
      <c r="V81" s="82" t="str">
        <f t="shared" ref="V81" si="196">IF(OR($C81="",U81=""),"",INDEX(marktwaarde_scores,MATCH(U81,marktwaarde_keuzes,0)))</f>
        <v/>
      </c>
      <c r="W81" s="113" t="str">
        <f t="shared" si="112"/>
        <v/>
      </c>
      <c r="X81" s="79"/>
    </row>
    <row r="82" spans="2:24" s="30" customFormat="1" hidden="1" outlineLevel="1">
      <c r="B82" s="43"/>
      <c r="C82" s="107"/>
      <c r="D82" s="108"/>
      <c r="E82" s="109"/>
      <c r="F82" s="74"/>
      <c r="G82" s="75" t="str">
        <f t="shared" si="103"/>
        <v/>
      </c>
      <c r="H82" s="74"/>
      <c r="I82" s="75" t="str">
        <f t="shared" si="104"/>
        <v/>
      </c>
      <c r="J82" s="110" t="str">
        <f t="shared" si="105"/>
        <v/>
      </c>
      <c r="K82" s="74"/>
      <c r="L82" s="75" t="str">
        <f t="shared" si="106"/>
        <v/>
      </c>
      <c r="M82" s="74"/>
      <c r="N82" s="75" t="str">
        <f t="shared" ref="N82" si="197">IF(OR($C82="",M82=""),"",INDEX(randopsluiting_scores,MATCH(M82,randopsluiting_keuzes,0)))</f>
        <v/>
      </c>
      <c r="O82" s="110" t="str">
        <f t="shared" si="108"/>
        <v/>
      </c>
      <c r="P82" s="78"/>
      <c r="Q82" s="111" t="str">
        <f t="shared" si="109"/>
        <v/>
      </c>
      <c r="R82" s="3"/>
      <c r="S82" s="112"/>
      <c r="T82" s="77" t="str">
        <f t="shared" ref="T82" si="198">IF(OR($C82="",S82=""),"",INDEX(kwaliteitsfactor_scores,MATCH(S82,kwaliteitsfactor_keuzes,0)))</f>
        <v/>
      </c>
      <c r="U82" s="76"/>
      <c r="V82" s="82" t="str">
        <f t="shared" ref="V82" si="199">IF(OR($C82="",U82=""),"",INDEX(marktwaarde_scores,MATCH(U82,marktwaarde_keuzes,0)))</f>
        <v/>
      </c>
      <c r="W82" s="113" t="str">
        <f t="shared" si="112"/>
        <v/>
      </c>
      <c r="X82" s="79"/>
    </row>
    <row r="83" spans="2:24" s="30" customFormat="1" hidden="1" outlineLevel="1">
      <c r="B83" s="43"/>
      <c r="C83" s="107"/>
      <c r="D83" s="108"/>
      <c r="E83" s="109"/>
      <c r="F83" s="74"/>
      <c r="G83" s="75" t="str">
        <f t="shared" si="103"/>
        <v/>
      </c>
      <c r="H83" s="74"/>
      <c r="I83" s="75" t="str">
        <f t="shared" si="104"/>
        <v/>
      </c>
      <c r="J83" s="110" t="str">
        <f t="shared" si="105"/>
        <v/>
      </c>
      <c r="K83" s="74"/>
      <c r="L83" s="75" t="str">
        <f t="shared" si="106"/>
        <v/>
      </c>
      <c r="M83" s="74"/>
      <c r="N83" s="75" t="str">
        <f t="shared" ref="N83" si="200">IF(OR($C83="",M83=""),"",INDEX(randopsluiting_scores,MATCH(M83,randopsluiting_keuzes,0)))</f>
        <v/>
      </c>
      <c r="O83" s="110" t="str">
        <f t="shared" si="108"/>
        <v/>
      </c>
      <c r="P83" s="78"/>
      <c r="Q83" s="111" t="str">
        <f t="shared" si="109"/>
        <v/>
      </c>
      <c r="R83" s="3"/>
      <c r="S83" s="112"/>
      <c r="T83" s="77" t="str">
        <f t="shared" ref="T83" si="201">IF(OR($C83="",S83=""),"",INDEX(kwaliteitsfactor_scores,MATCH(S83,kwaliteitsfactor_keuzes,0)))</f>
        <v/>
      </c>
      <c r="U83" s="76"/>
      <c r="V83" s="82" t="str">
        <f t="shared" ref="V83" si="202">IF(OR($C83="",U83=""),"",INDEX(marktwaarde_scores,MATCH(U83,marktwaarde_keuzes,0)))</f>
        <v/>
      </c>
      <c r="W83" s="113" t="str">
        <f t="shared" si="112"/>
        <v/>
      </c>
      <c r="X83" s="79"/>
    </row>
    <row r="84" spans="2:24" s="30" customFormat="1" hidden="1" outlineLevel="1">
      <c r="B84" s="43"/>
      <c r="C84" s="107"/>
      <c r="D84" s="108"/>
      <c r="E84" s="109"/>
      <c r="F84" s="74"/>
      <c r="G84" s="75" t="str">
        <f t="shared" si="103"/>
        <v/>
      </c>
      <c r="H84" s="74"/>
      <c r="I84" s="75" t="str">
        <f t="shared" si="104"/>
        <v/>
      </c>
      <c r="J84" s="110" t="str">
        <f t="shared" si="105"/>
        <v/>
      </c>
      <c r="K84" s="74"/>
      <c r="L84" s="75" t="str">
        <f t="shared" si="106"/>
        <v/>
      </c>
      <c r="M84" s="74"/>
      <c r="N84" s="75" t="str">
        <f t="shared" ref="N84" si="203">IF(OR($C84="",M84=""),"",INDEX(randopsluiting_scores,MATCH(M84,randopsluiting_keuzes,0)))</f>
        <v/>
      </c>
      <c r="O84" s="110" t="str">
        <f t="shared" si="108"/>
        <v/>
      </c>
      <c r="P84" s="78"/>
      <c r="Q84" s="111" t="str">
        <f t="shared" si="109"/>
        <v/>
      </c>
      <c r="R84" s="3"/>
      <c r="S84" s="112"/>
      <c r="T84" s="77" t="str">
        <f t="shared" ref="T84" si="204">IF(OR($C84="",S84=""),"",INDEX(kwaliteitsfactor_scores,MATCH(S84,kwaliteitsfactor_keuzes,0)))</f>
        <v/>
      </c>
      <c r="U84" s="76"/>
      <c r="V84" s="82" t="str">
        <f t="shared" ref="V84" si="205">IF(OR($C84="",U84=""),"",INDEX(marktwaarde_scores,MATCH(U84,marktwaarde_keuzes,0)))</f>
        <v/>
      </c>
      <c r="W84" s="113" t="str">
        <f t="shared" si="112"/>
        <v/>
      </c>
      <c r="X84" s="79"/>
    </row>
    <row r="85" spans="2:24" s="30" customFormat="1" hidden="1" outlineLevel="1">
      <c r="B85" s="43"/>
      <c r="C85" s="107"/>
      <c r="D85" s="108"/>
      <c r="E85" s="109"/>
      <c r="F85" s="74"/>
      <c r="G85" s="75" t="str">
        <f t="shared" ref="G85:G114" si="206">IF(OR($C85="",F85=""),"",INDEX(type_verbinding_scores,MATCH(F85,type_verbinding_keuzes,0)))</f>
        <v/>
      </c>
      <c r="H85" s="74"/>
      <c r="I85" s="75" t="str">
        <f t="shared" ref="I85:I114" si="207">IF(OR($C85="",H85=""),"",INDEX(toegankelijkheid_verbinding_scores,MATCH(H85,toegankelijkheid_verbinding_keuzes,0)))</f>
        <v/>
      </c>
      <c r="J85" s="110" t="str">
        <f t="shared" ref="J85:J114" si="208">IF(OR($C85="",$G85="",$I85=""),"",2/((1/G85)+(1/I85)))</f>
        <v/>
      </c>
      <c r="K85" s="74"/>
      <c r="L85" s="75" t="str">
        <f t="shared" ref="L85:L114" si="209">IF(OR($C85="",K85=""),"",INDEX(doorkruisingen_scores,MATCH(K85,doorkruisingen_keuzes,0)))</f>
        <v/>
      </c>
      <c r="M85" s="74"/>
      <c r="N85" s="75" t="str">
        <f t="shared" ref="N85" si="210">IF(OR($C85="",M85=""),"",INDEX(randopsluiting_scores,MATCH(M85,randopsluiting_keuzes,0)))</f>
        <v/>
      </c>
      <c r="O85" s="110" t="str">
        <f t="shared" ref="O85:O114" si="211">IF(OR($C85="",$K85="",$M85=""),"",2/((1/L85)+(1/N85)))</f>
        <v/>
      </c>
      <c r="P85" s="78"/>
      <c r="Q85" s="111" t="str">
        <f t="shared" ref="Q85:Q114" si="212">IF(OR($C85="",$G85="",$I85="",$L85="",$N85=""),"",4/((1/G85)+(1/I85)+(1/L85)+(1/N85)))</f>
        <v/>
      </c>
      <c r="R85" s="3"/>
      <c r="S85" s="112"/>
      <c r="T85" s="77" t="str">
        <f t="shared" ref="T85" si="213">IF(OR($C85="",S85=""),"",INDEX(kwaliteitsfactor_scores,MATCH(S85,kwaliteitsfactor_keuzes,0)))</f>
        <v/>
      </c>
      <c r="U85" s="76"/>
      <c r="V85" s="82" t="str">
        <f t="shared" ref="V85" si="214">IF(OR($C85="",U85=""),"",INDEX(marktwaarde_scores,MATCH(U85,marktwaarde_keuzes,0)))</f>
        <v/>
      </c>
      <c r="W85" s="113" t="str">
        <f t="shared" ref="W85:W114" si="215">IF(OR($C85="",$P85="",$Q85="",$T85="",$V85="",),"",P85*Q85*T85*V85)</f>
        <v/>
      </c>
      <c r="X85" s="79"/>
    </row>
    <row r="86" spans="2:24" s="30" customFormat="1" hidden="1" outlineLevel="1">
      <c r="B86" s="43"/>
      <c r="C86" s="107"/>
      <c r="D86" s="108"/>
      <c r="E86" s="109"/>
      <c r="F86" s="74"/>
      <c r="G86" s="75" t="str">
        <f t="shared" si="206"/>
        <v/>
      </c>
      <c r="H86" s="74"/>
      <c r="I86" s="75" t="str">
        <f t="shared" si="207"/>
        <v/>
      </c>
      <c r="J86" s="110" t="str">
        <f t="shared" si="208"/>
        <v/>
      </c>
      <c r="K86" s="74"/>
      <c r="L86" s="75" t="str">
        <f t="shared" si="209"/>
        <v/>
      </c>
      <c r="M86" s="74"/>
      <c r="N86" s="75" t="str">
        <f t="shared" ref="N86" si="216">IF(OR($C86="",M86=""),"",INDEX(randopsluiting_scores,MATCH(M86,randopsluiting_keuzes,0)))</f>
        <v/>
      </c>
      <c r="O86" s="110" t="str">
        <f t="shared" si="211"/>
        <v/>
      </c>
      <c r="P86" s="78"/>
      <c r="Q86" s="111" t="str">
        <f t="shared" si="212"/>
        <v/>
      </c>
      <c r="R86" s="3"/>
      <c r="S86" s="112"/>
      <c r="T86" s="77" t="str">
        <f t="shared" ref="T86" si="217">IF(OR($C86="",S86=""),"",INDEX(kwaliteitsfactor_scores,MATCH(S86,kwaliteitsfactor_keuzes,0)))</f>
        <v/>
      </c>
      <c r="U86" s="76"/>
      <c r="V86" s="82" t="str">
        <f t="shared" ref="V86" si="218">IF(OR($C86="",U86=""),"",INDEX(marktwaarde_scores,MATCH(U86,marktwaarde_keuzes,0)))</f>
        <v/>
      </c>
      <c r="W86" s="113" t="str">
        <f t="shared" si="215"/>
        <v/>
      </c>
      <c r="X86" s="79"/>
    </row>
    <row r="87" spans="2:24" s="30" customFormat="1" hidden="1" outlineLevel="1">
      <c r="B87" s="43"/>
      <c r="C87" s="107"/>
      <c r="D87" s="108"/>
      <c r="E87" s="109"/>
      <c r="F87" s="74"/>
      <c r="G87" s="75" t="str">
        <f t="shared" si="206"/>
        <v/>
      </c>
      <c r="H87" s="74"/>
      <c r="I87" s="75" t="str">
        <f t="shared" si="207"/>
        <v/>
      </c>
      <c r="J87" s="110" t="str">
        <f t="shared" si="208"/>
        <v/>
      </c>
      <c r="K87" s="74"/>
      <c r="L87" s="75" t="str">
        <f t="shared" si="209"/>
        <v/>
      </c>
      <c r="M87" s="74"/>
      <c r="N87" s="75" t="str">
        <f t="shared" ref="N87" si="219">IF(OR($C87="",M87=""),"",INDEX(randopsluiting_scores,MATCH(M87,randopsluiting_keuzes,0)))</f>
        <v/>
      </c>
      <c r="O87" s="110" t="str">
        <f t="shared" si="211"/>
        <v/>
      </c>
      <c r="P87" s="78"/>
      <c r="Q87" s="111" t="str">
        <f t="shared" si="212"/>
        <v/>
      </c>
      <c r="R87" s="3"/>
      <c r="S87" s="112"/>
      <c r="T87" s="77" t="str">
        <f t="shared" ref="T87" si="220">IF(OR($C87="",S87=""),"",INDEX(kwaliteitsfactor_scores,MATCH(S87,kwaliteitsfactor_keuzes,0)))</f>
        <v/>
      </c>
      <c r="U87" s="76"/>
      <c r="V87" s="82" t="str">
        <f t="shared" ref="V87" si="221">IF(OR($C87="",U87=""),"",INDEX(marktwaarde_scores,MATCH(U87,marktwaarde_keuzes,0)))</f>
        <v/>
      </c>
      <c r="W87" s="113" t="str">
        <f t="shared" si="215"/>
        <v/>
      </c>
      <c r="X87" s="79"/>
    </row>
    <row r="88" spans="2:24" s="30" customFormat="1" hidden="1" outlineLevel="1">
      <c r="B88" s="43"/>
      <c r="C88" s="107"/>
      <c r="D88" s="108"/>
      <c r="E88" s="109"/>
      <c r="F88" s="74"/>
      <c r="G88" s="75" t="str">
        <f t="shared" si="206"/>
        <v/>
      </c>
      <c r="H88" s="74"/>
      <c r="I88" s="75" t="str">
        <f t="shared" si="207"/>
        <v/>
      </c>
      <c r="J88" s="110" t="str">
        <f t="shared" si="208"/>
        <v/>
      </c>
      <c r="K88" s="74"/>
      <c r="L88" s="75" t="str">
        <f t="shared" si="209"/>
        <v/>
      </c>
      <c r="M88" s="74"/>
      <c r="N88" s="75" t="str">
        <f t="shared" ref="N88" si="222">IF(OR($C88="",M88=""),"",INDEX(randopsluiting_scores,MATCH(M88,randopsluiting_keuzes,0)))</f>
        <v/>
      </c>
      <c r="O88" s="110" t="str">
        <f t="shared" si="211"/>
        <v/>
      </c>
      <c r="P88" s="78"/>
      <c r="Q88" s="111" t="str">
        <f t="shared" si="212"/>
        <v/>
      </c>
      <c r="R88" s="3"/>
      <c r="S88" s="112"/>
      <c r="T88" s="77" t="str">
        <f t="shared" ref="T88" si="223">IF(OR($C88="",S88=""),"",INDEX(kwaliteitsfactor_scores,MATCH(S88,kwaliteitsfactor_keuzes,0)))</f>
        <v/>
      </c>
      <c r="U88" s="76"/>
      <c r="V88" s="82" t="str">
        <f t="shared" ref="V88" si="224">IF(OR($C88="",U88=""),"",INDEX(marktwaarde_scores,MATCH(U88,marktwaarde_keuzes,0)))</f>
        <v/>
      </c>
      <c r="W88" s="113" t="str">
        <f t="shared" si="215"/>
        <v/>
      </c>
      <c r="X88" s="79"/>
    </row>
    <row r="89" spans="2:24" s="30" customFormat="1" hidden="1" outlineLevel="1">
      <c r="B89" s="43"/>
      <c r="C89" s="107"/>
      <c r="D89" s="108"/>
      <c r="E89" s="109"/>
      <c r="F89" s="74"/>
      <c r="G89" s="75" t="str">
        <f t="shared" si="206"/>
        <v/>
      </c>
      <c r="H89" s="74"/>
      <c r="I89" s="75" t="str">
        <f t="shared" si="207"/>
        <v/>
      </c>
      <c r="J89" s="110" t="str">
        <f t="shared" si="208"/>
        <v/>
      </c>
      <c r="K89" s="74"/>
      <c r="L89" s="75" t="str">
        <f t="shared" si="209"/>
        <v/>
      </c>
      <c r="M89" s="74"/>
      <c r="N89" s="75" t="str">
        <f t="shared" ref="N89" si="225">IF(OR($C89="",M89=""),"",INDEX(randopsluiting_scores,MATCH(M89,randopsluiting_keuzes,0)))</f>
        <v/>
      </c>
      <c r="O89" s="110" t="str">
        <f t="shared" si="211"/>
        <v/>
      </c>
      <c r="P89" s="78"/>
      <c r="Q89" s="111" t="str">
        <f t="shared" si="212"/>
        <v/>
      </c>
      <c r="R89" s="3"/>
      <c r="S89" s="112"/>
      <c r="T89" s="77" t="str">
        <f t="shared" ref="T89" si="226">IF(OR($C89="",S89=""),"",INDEX(kwaliteitsfactor_scores,MATCH(S89,kwaliteitsfactor_keuzes,0)))</f>
        <v/>
      </c>
      <c r="U89" s="76"/>
      <c r="V89" s="82" t="str">
        <f t="shared" ref="V89" si="227">IF(OR($C89="",U89=""),"",INDEX(marktwaarde_scores,MATCH(U89,marktwaarde_keuzes,0)))</f>
        <v/>
      </c>
      <c r="W89" s="113" t="str">
        <f t="shared" si="215"/>
        <v/>
      </c>
      <c r="X89" s="79"/>
    </row>
    <row r="90" spans="2:24" s="30" customFormat="1" hidden="1" outlineLevel="1">
      <c r="B90" s="43"/>
      <c r="C90" s="107"/>
      <c r="D90" s="108"/>
      <c r="E90" s="109"/>
      <c r="F90" s="74"/>
      <c r="G90" s="75" t="str">
        <f t="shared" si="206"/>
        <v/>
      </c>
      <c r="H90" s="74"/>
      <c r="I90" s="75" t="str">
        <f t="shared" si="207"/>
        <v/>
      </c>
      <c r="J90" s="110" t="str">
        <f t="shared" si="208"/>
        <v/>
      </c>
      <c r="K90" s="74"/>
      <c r="L90" s="75" t="str">
        <f t="shared" si="209"/>
        <v/>
      </c>
      <c r="M90" s="74"/>
      <c r="N90" s="75" t="str">
        <f t="shared" ref="N90" si="228">IF(OR($C90="",M90=""),"",INDEX(randopsluiting_scores,MATCH(M90,randopsluiting_keuzes,0)))</f>
        <v/>
      </c>
      <c r="O90" s="110" t="str">
        <f t="shared" si="211"/>
        <v/>
      </c>
      <c r="P90" s="78"/>
      <c r="Q90" s="111" t="str">
        <f t="shared" si="212"/>
        <v/>
      </c>
      <c r="R90" s="3"/>
      <c r="S90" s="112"/>
      <c r="T90" s="77" t="str">
        <f t="shared" ref="T90" si="229">IF(OR($C90="",S90=""),"",INDEX(kwaliteitsfactor_scores,MATCH(S90,kwaliteitsfactor_keuzes,0)))</f>
        <v/>
      </c>
      <c r="U90" s="76"/>
      <c r="V90" s="82" t="str">
        <f t="shared" ref="V90" si="230">IF(OR($C90="",U90=""),"",INDEX(marktwaarde_scores,MATCH(U90,marktwaarde_keuzes,0)))</f>
        <v/>
      </c>
      <c r="W90" s="113" t="str">
        <f t="shared" si="215"/>
        <v/>
      </c>
      <c r="X90" s="79"/>
    </row>
    <row r="91" spans="2:24" s="30" customFormat="1" hidden="1" outlineLevel="1">
      <c r="B91" s="43"/>
      <c r="C91" s="107"/>
      <c r="D91" s="108"/>
      <c r="E91" s="109"/>
      <c r="F91" s="74"/>
      <c r="G91" s="75" t="str">
        <f t="shared" si="206"/>
        <v/>
      </c>
      <c r="H91" s="74"/>
      <c r="I91" s="75" t="str">
        <f t="shared" si="207"/>
        <v/>
      </c>
      <c r="J91" s="110" t="str">
        <f t="shared" si="208"/>
        <v/>
      </c>
      <c r="K91" s="74"/>
      <c r="L91" s="75" t="str">
        <f t="shared" si="209"/>
        <v/>
      </c>
      <c r="M91" s="74"/>
      <c r="N91" s="75" t="str">
        <f t="shared" ref="N91" si="231">IF(OR($C91="",M91=""),"",INDEX(randopsluiting_scores,MATCH(M91,randopsluiting_keuzes,0)))</f>
        <v/>
      </c>
      <c r="O91" s="110" t="str">
        <f t="shared" si="211"/>
        <v/>
      </c>
      <c r="P91" s="78"/>
      <c r="Q91" s="111" t="str">
        <f t="shared" si="212"/>
        <v/>
      </c>
      <c r="R91" s="3"/>
      <c r="S91" s="112"/>
      <c r="T91" s="77" t="str">
        <f t="shared" ref="T91" si="232">IF(OR($C91="",S91=""),"",INDEX(kwaliteitsfactor_scores,MATCH(S91,kwaliteitsfactor_keuzes,0)))</f>
        <v/>
      </c>
      <c r="U91" s="76"/>
      <c r="V91" s="82" t="str">
        <f t="shared" ref="V91" si="233">IF(OR($C91="",U91=""),"",INDEX(marktwaarde_scores,MATCH(U91,marktwaarde_keuzes,0)))</f>
        <v/>
      </c>
      <c r="W91" s="113" t="str">
        <f t="shared" si="215"/>
        <v/>
      </c>
      <c r="X91" s="79"/>
    </row>
    <row r="92" spans="2:24" s="30" customFormat="1" hidden="1" outlineLevel="1">
      <c r="B92" s="43"/>
      <c r="C92" s="107"/>
      <c r="D92" s="108"/>
      <c r="E92" s="109"/>
      <c r="F92" s="74"/>
      <c r="G92" s="75" t="str">
        <f t="shared" si="206"/>
        <v/>
      </c>
      <c r="H92" s="74"/>
      <c r="I92" s="75" t="str">
        <f t="shared" si="207"/>
        <v/>
      </c>
      <c r="J92" s="110" t="str">
        <f t="shared" si="208"/>
        <v/>
      </c>
      <c r="K92" s="74"/>
      <c r="L92" s="75" t="str">
        <f t="shared" si="209"/>
        <v/>
      </c>
      <c r="M92" s="74"/>
      <c r="N92" s="75" t="str">
        <f t="shared" ref="N92" si="234">IF(OR($C92="",M92=""),"",INDEX(randopsluiting_scores,MATCH(M92,randopsluiting_keuzes,0)))</f>
        <v/>
      </c>
      <c r="O92" s="110" t="str">
        <f t="shared" si="211"/>
        <v/>
      </c>
      <c r="P92" s="78"/>
      <c r="Q92" s="111" t="str">
        <f t="shared" si="212"/>
        <v/>
      </c>
      <c r="R92" s="3"/>
      <c r="S92" s="112"/>
      <c r="T92" s="77" t="str">
        <f t="shared" ref="T92" si="235">IF(OR($C92="",S92=""),"",INDEX(kwaliteitsfactor_scores,MATCH(S92,kwaliteitsfactor_keuzes,0)))</f>
        <v/>
      </c>
      <c r="U92" s="76"/>
      <c r="V92" s="82" t="str">
        <f t="shared" ref="V92" si="236">IF(OR($C92="",U92=""),"",INDEX(marktwaarde_scores,MATCH(U92,marktwaarde_keuzes,0)))</f>
        <v/>
      </c>
      <c r="W92" s="113" t="str">
        <f t="shared" si="215"/>
        <v/>
      </c>
      <c r="X92" s="79"/>
    </row>
    <row r="93" spans="2:24" s="30" customFormat="1" hidden="1" outlineLevel="1">
      <c r="B93" s="43"/>
      <c r="C93" s="107"/>
      <c r="D93" s="108"/>
      <c r="E93" s="109"/>
      <c r="F93" s="74"/>
      <c r="G93" s="75" t="str">
        <f t="shared" si="206"/>
        <v/>
      </c>
      <c r="H93" s="74"/>
      <c r="I93" s="75" t="str">
        <f t="shared" si="207"/>
        <v/>
      </c>
      <c r="J93" s="110" t="str">
        <f t="shared" si="208"/>
        <v/>
      </c>
      <c r="K93" s="74"/>
      <c r="L93" s="75" t="str">
        <f t="shared" si="209"/>
        <v/>
      </c>
      <c r="M93" s="74"/>
      <c r="N93" s="75" t="str">
        <f t="shared" ref="N93" si="237">IF(OR($C93="",M93=""),"",INDEX(randopsluiting_scores,MATCH(M93,randopsluiting_keuzes,0)))</f>
        <v/>
      </c>
      <c r="O93" s="110" t="str">
        <f t="shared" si="211"/>
        <v/>
      </c>
      <c r="P93" s="78"/>
      <c r="Q93" s="111" t="str">
        <f t="shared" si="212"/>
        <v/>
      </c>
      <c r="R93" s="3"/>
      <c r="S93" s="112"/>
      <c r="T93" s="77" t="str">
        <f t="shared" ref="T93" si="238">IF(OR($C93="",S93=""),"",INDEX(kwaliteitsfactor_scores,MATCH(S93,kwaliteitsfactor_keuzes,0)))</f>
        <v/>
      </c>
      <c r="U93" s="76"/>
      <c r="V93" s="82" t="str">
        <f t="shared" ref="V93" si="239">IF(OR($C93="",U93=""),"",INDEX(marktwaarde_scores,MATCH(U93,marktwaarde_keuzes,0)))</f>
        <v/>
      </c>
      <c r="W93" s="113" t="str">
        <f t="shared" si="215"/>
        <v/>
      </c>
      <c r="X93" s="79"/>
    </row>
    <row r="94" spans="2:24" s="30" customFormat="1" hidden="1" outlineLevel="1">
      <c r="B94" s="43"/>
      <c r="C94" s="107"/>
      <c r="D94" s="108"/>
      <c r="E94" s="109"/>
      <c r="F94" s="74"/>
      <c r="G94" s="75" t="str">
        <f t="shared" si="206"/>
        <v/>
      </c>
      <c r="H94" s="74"/>
      <c r="I94" s="75" t="str">
        <f t="shared" si="207"/>
        <v/>
      </c>
      <c r="J94" s="110" t="str">
        <f t="shared" si="208"/>
        <v/>
      </c>
      <c r="K94" s="74"/>
      <c r="L94" s="75" t="str">
        <f t="shared" si="209"/>
        <v/>
      </c>
      <c r="M94" s="74"/>
      <c r="N94" s="75" t="str">
        <f t="shared" ref="N94" si="240">IF(OR($C94="",M94=""),"",INDEX(randopsluiting_scores,MATCH(M94,randopsluiting_keuzes,0)))</f>
        <v/>
      </c>
      <c r="O94" s="110" t="str">
        <f t="shared" si="211"/>
        <v/>
      </c>
      <c r="P94" s="78"/>
      <c r="Q94" s="111" t="str">
        <f t="shared" si="212"/>
        <v/>
      </c>
      <c r="R94" s="3"/>
      <c r="S94" s="112"/>
      <c r="T94" s="77" t="str">
        <f t="shared" ref="T94" si="241">IF(OR($C94="",S94=""),"",INDEX(kwaliteitsfactor_scores,MATCH(S94,kwaliteitsfactor_keuzes,0)))</f>
        <v/>
      </c>
      <c r="U94" s="76"/>
      <c r="V94" s="82" t="str">
        <f t="shared" ref="V94" si="242">IF(OR($C94="",U94=""),"",INDEX(marktwaarde_scores,MATCH(U94,marktwaarde_keuzes,0)))</f>
        <v/>
      </c>
      <c r="W94" s="113" t="str">
        <f t="shared" si="215"/>
        <v/>
      </c>
      <c r="X94" s="79"/>
    </row>
    <row r="95" spans="2:24" s="30" customFormat="1" hidden="1" outlineLevel="1">
      <c r="B95" s="43"/>
      <c r="C95" s="107"/>
      <c r="D95" s="108"/>
      <c r="E95" s="109"/>
      <c r="F95" s="74"/>
      <c r="G95" s="75" t="str">
        <f t="shared" si="206"/>
        <v/>
      </c>
      <c r="H95" s="74"/>
      <c r="I95" s="75" t="str">
        <f t="shared" si="207"/>
        <v/>
      </c>
      <c r="J95" s="110" t="str">
        <f t="shared" si="208"/>
        <v/>
      </c>
      <c r="K95" s="74"/>
      <c r="L95" s="75" t="str">
        <f t="shared" si="209"/>
        <v/>
      </c>
      <c r="M95" s="74"/>
      <c r="N95" s="75" t="str">
        <f t="shared" ref="N95" si="243">IF(OR($C95="",M95=""),"",INDEX(randopsluiting_scores,MATCH(M95,randopsluiting_keuzes,0)))</f>
        <v/>
      </c>
      <c r="O95" s="110" t="str">
        <f t="shared" si="211"/>
        <v/>
      </c>
      <c r="P95" s="78"/>
      <c r="Q95" s="111" t="str">
        <f t="shared" si="212"/>
        <v/>
      </c>
      <c r="R95" s="3"/>
      <c r="S95" s="112"/>
      <c r="T95" s="77" t="str">
        <f t="shared" ref="T95" si="244">IF(OR($C95="",S95=""),"",INDEX(kwaliteitsfactor_scores,MATCH(S95,kwaliteitsfactor_keuzes,0)))</f>
        <v/>
      </c>
      <c r="U95" s="76"/>
      <c r="V95" s="82" t="str">
        <f t="shared" ref="V95" si="245">IF(OR($C95="",U95=""),"",INDEX(marktwaarde_scores,MATCH(U95,marktwaarde_keuzes,0)))</f>
        <v/>
      </c>
      <c r="W95" s="113" t="str">
        <f t="shared" si="215"/>
        <v/>
      </c>
      <c r="X95" s="79"/>
    </row>
    <row r="96" spans="2:24" s="30" customFormat="1" hidden="1" outlineLevel="1">
      <c r="B96" s="43"/>
      <c r="C96" s="107"/>
      <c r="D96" s="108"/>
      <c r="E96" s="109"/>
      <c r="F96" s="74"/>
      <c r="G96" s="75" t="str">
        <f t="shared" si="206"/>
        <v/>
      </c>
      <c r="H96" s="74"/>
      <c r="I96" s="75" t="str">
        <f t="shared" si="207"/>
        <v/>
      </c>
      <c r="J96" s="110" t="str">
        <f t="shared" si="208"/>
        <v/>
      </c>
      <c r="K96" s="74"/>
      <c r="L96" s="75" t="str">
        <f t="shared" si="209"/>
        <v/>
      </c>
      <c r="M96" s="74"/>
      <c r="N96" s="75" t="str">
        <f t="shared" ref="N96" si="246">IF(OR($C96="",M96=""),"",INDEX(randopsluiting_scores,MATCH(M96,randopsluiting_keuzes,0)))</f>
        <v/>
      </c>
      <c r="O96" s="110" t="str">
        <f t="shared" si="211"/>
        <v/>
      </c>
      <c r="P96" s="78"/>
      <c r="Q96" s="111" t="str">
        <f t="shared" si="212"/>
        <v/>
      </c>
      <c r="R96" s="3"/>
      <c r="S96" s="112"/>
      <c r="T96" s="77" t="str">
        <f t="shared" ref="T96" si="247">IF(OR($C96="",S96=""),"",INDEX(kwaliteitsfactor_scores,MATCH(S96,kwaliteitsfactor_keuzes,0)))</f>
        <v/>
      </c>
      <c r="U96" s="76"/>
      <c r="V96" s="82" t="str">
        <f t="shared" ref="V96" si="248">IF(OR($C96="",U96=""),"",INDEX(marktwaarde_scores,MATCH(U96,marktwaarde_keuzes,0)))</f>
        <v/>
      </c>
      <c r="W96" s="113" t="str">
        <f t="shared" si="215"/>
        <v/>
      </c>
      <c r="X96" s="79"/>
    </row>
    <row r="97" spans="2:24" s="30" customFormat="1" hidden="1" outlineLevel="1">
      <c r="B97" s="43"/>
      <c r="C97" s="107"/>
      <c r="D97" s="108"/>
      <c r="E97" s="109"/>
      <c r="F97" s="74"/>
      <c r="G97" s="75" t="str">
        <f t="shared" si="206"/>
        <v/>
      </c>
      <c r="H97" s="74"/>
      <c r="I97" s="75" t="str">
        <f t="shared" si="207"/>
        <v/>
      </c>
      <c r="J97" s="110" t="str">
        <f t="shared" si="208"/>
        <v/>
      </c>
      <c r="K97" s="74"/>
      <c r="L97" s="75" t="str">
        <f t="shared" si="209"/>
        <v/>
      </c>
      <c r="M97" s="74"/>
      <c r="N97" s="75" t="str">
        <f t="shared" ref="N97" si="249">IF(OR($C97="",M97=""),"",INDEX(randopsluiting_scores,MATCH(M97,randopsluiting_keuzes,0)))</f>
        <v/>
      </c>
      <c r="O97" s="110" t="str">
        <f t="shared" si="211"/>
        <v/>
      </c>
      <c r="P97" s="78"/>
      <c r="Q97" s="111" t="str">
        <f t="shared" si="212"/>
        <v/>
      </c>
      <c r="R97" s="3"/>
      <c r="S97" s="112"/>
      <c r="T97" s="77" t="str">
        <f t="shared" ref="T97" si="250">IF(OR($C97="",S97=""),"",INDEX(kwaliteitsfactor_scores,MATCH(S97,kwaliteitsfactor_keuzes,0)))</f>
        <v/>
      </c>
      <c r="U97" s="76"/>
      <c r="V97" s="82" t="str">
        <f t="shared" ref="V97" si="251">IF(OR($C97="",U97=""),"",INDEX(marktwaarde_scores,MATCH(U97,marktwaarde_keuzes,0)))</f>
        <v/>
      </c>
      <c r="W97" s="113" t="str">
        <f t="shared" si="215"/>
        <v/>
      </c>
      <c r="X97" s="79"/>
    </row>
    <row r="98" spans="2:24" s="30" customFormat="1" hidden="1" outlineLevel="1">
      <c r="B98" s="43"/>
      <c r="C98" s="107"/>
      <c r="D98" s="108"/>
      <c r="E98" s="109"/>
      <c r="F98" s="74"/>
      <c r="G98" s="75" t="str">
        <f t="shared" si="206"/>
        <v/>
      </c>
      <c r="H98" s="74"/>
      <c r="I98" s="75" t="str">
        <f t="shared" si="207"/>
        <v/>
      </c>
      <c r="J98" s="110" t="str">
        <f t="shared" si="208"/>
        <v/>
      </c>
      <c r="K98" s="74"/>
      <c r="L98" s="75" t="str">
        <f t="shared" si="209"/>
        <v/>
      </c>
      <c r="M98" s="74"/>
      <c r="N98" s="75" t="str">
        <f t="shared" ref="N98" si="252">IF(OR($C98="",M98=""),"",INDEX(randopsluiting_scores,MATCH(M98,randopsluiting_keuzes,0)))</f>
        <v/>
      </c>
      <c r="O98" s="110" t="str">
        <f t="shared" si="211"/>
        <v/>
      </c>
      <c r="P98" s="78"/>
      <c r="Q98" s="111" t="str">
        <f t="shared" si="212"/>
        <v/>
      </c>
      <c r="R98" s="3"/>
      <c r="S98" s="112"/>
      <c r="T98" s="77" t="str">
        <f t="shared" ref="T98" si="253">IF(OR($C98="",S98=""),"",INDEX(kwaliteitsfactor_scores,MATCH(S98,kwaliteitsfactor_keuzes,0)))</f>
        <v/>
      </c>
      <c r="U98" s="76"/>
      <c r="V98" s="82" t="str">
        <f t="shared" ref="V98" si="254">IF(OR($C98="",U98=""),"",INDEX(marktwaarde_scores,MATCH(U98,marktwaarde_keuzes,0)))</f>
        <v/>
      </c>
      <c r="W98" s="113" t="str">
        <f t="shared" si="215"/>
        <v/>
      </c>
      <c r="X98" s="79"/>
    </row>
    <row r="99" spans="2:24" s="30" customFormat="1" hidden="1" outlineLevel="1">
      <c r="B99" s="43"/>
      <c r="C99" s="107"/>
      <c r="D99" s="108"/>
      <c r="E99" s="109"/>
      <c r="F99" s="74"/>
      <c r="G99" s="75" t="str">
        <f t="shared" si="206"/>
        <v/>
      </c>
      <c r="H99" s="74"/>
      <c r="I99" s="75" t="str">
        <f t="shared" si="207"/>
        <v/>
      </c>
      <c r="J99" s="110" t="str">
        <f t="shared" si="208"/>
        <v/>
      </c>
      <c r="K99" s="74"/>
      <c r="L99" s="75" t="str">
        <f t="shared" si="209"/>
        <v/>
      </c>
      <c r="M99" s="74"/>
      <c r="N99" s="75" t="str">
        <f t="shared" ref="N99" si="255">IF(OR($C99="",M99=""),"",INDEX(randopsluiting_scores,MATCH(M99,randopsluiting_keuzes,0)))</f>
        <v/>
      </c>
      <c r="O99" s="110" t="str">
        <f t="shared" si="211"/>
        <v/>
      </c>
      <c r="P99" s="78"/>
      <c r="Q99" s="111" t="str">
        <f t="shared" si="212"/>
        <v/>
      </c>
      <c r="R99" s="3"/>
      <c r="S99" s="112"/>
      <c r="T99" s="77" t="str">
        <f t="shared" ref="T99" si="256">IF(OR($C99="",S99=""),"",INDEX(kwaliteitsfactor_scores,MATCH(S99,kwaliteitsfactor_keuzes,0)))</f>
        <v/>
      </c>
      <c r="U99" s="76"/>
      <c r="V99" s="82" t="str">
        <f t="shared" ref="V99" si="257">IF(OR($C99="",U99=""),"",INDEX(marktwaarde_scores,MATCH(U99,marktwaarde_keuzes,0)))</f>
        <v/>
      </c>
      <c r="W99" s="113" t="str">
        <f t="shared" si="215"/>
        <v/>
      </c>
      <c r="X99" s="79"/>
    </row>
    <row r="100" spans="2:24" s="30" customFormat="1" hidden="1" outlineLevel="1">
      <c r="B100" s="43"/>
      <c r="C100" s="107"/>
      <c r="D100" s="108"/>
      <c r="E100" s="109"/>
      <c r="F100" s="74"/>
      <c r="G100" s="75" t="str">
        <f t="shared" si="206"/>
        <v/>
      </c>
      <c r="H100" s="74"/>
      <c r="I100" s="75" t="str">
        <f t="shared" si="207"/>
        <v/>
      </c>
      <c r="J100" s="110" t="str">
        <f t="shared" si="208"/>
        <v/>
      </c>
      <c r="K100" s="74"/>
      <c r="L100" s="75" t="str">
        <f t="shared" si="209"/>
        <v/>
      </c>
      <c r="M100" s="74"/>
      <c r="N100" s="75" t="str">
        <f t="shared" ref="N100" si="258">IF(OR($C100="",M100=""),"",INDEX(randopsluiting_scores,MATCH(M100,randopsluiting_keuzes,0)))</f>
        <v/>
      </c>
      <c r="O100" s="110" t="str">
        <f t="shared" si="211"/>
        <v/>
      </c>
      <c r="P100" s="78"/>
      <c r="Q100" s="111" t="str">
        <f t="shared" si="212"/>
        <v/>
      </c>
      <c r="R100" s="3"/>
      <c r="S100" s="112"/>
      <c r="T100" s="77" t="str">
        <f t="shared" ref="T100" si="259">IF(OR($C100="",S100=""),"",INDEX(kwaliteitsfactor_scores,MATCH(S100,kwaliteitsfactor_keuzes,0)))</f>
        <v/>
      </c>
      <c r="U100" s="76"/>
      <c r="V100" s="82" t="str">
        <f t="shared" ref="V100" si="260">IF(OR($C100="",U100=""),"",INDEX(marktwaarde_scores,MATCH(U100,marktwaarde_keuzes,0)))</f>
        <v/>
      </c>
      <c r="W100" s="113" t="str">
        <f t="shared" si="215"/>
        <v/>
      </c>
      <c r="X100" s="79"/>
    </row>
    <row r="101" spans="2:24" s="30" customFormat="1" hidden="1" outlineLevel="1">
      <c r="B101" s="43"/>
      <c r="C101" s="107"/>
      <c r="D101" s="108"/>
      <c r="E101" s="109"/>
      <c r="F101" s="74"/>
      <c r="G101" s="75" t="str">
        <f t="shared" si="206"/>
        <v/>
      </c>
      <c r="H101" s="74"/>
      <c r="I101" s="75" t="str">
        <f t="shared" si="207"/>
        <v/>
      </c>
      <c r="J101" s="110" t="str">
        <f t="shared" si="208"/>
        <v/>
      </c>
      <c r="K101" s="74"/>
      <c r="L101" s="75" t="str">
        <f t="shared" si="209"/>
        <v/>
      </c>
      <c r="M101" s="74"/>
      <c r="N101" s="75" t="str">
        <f t="shared" ref="N101" si="261">IF(OR($C101="",M101=""),"",INDEX(randopsluiting_scores,MATCH(M101,randopsluiting_keuzes,0)))</f>
        <v/>
      </c>
      <c r="O101" s="110" t="str">
        <f t="shared" si="211"/>
        <v/>
      </c>
      <c r="P101" s="78"/>
      <c r="Q101" s="111" t="str">
        <f t="shared" si="212"/>
        <v/>
      </c>
      <c r="R101" s="3"/>
      <c r="S101" s="112"/>
      <c r="T101" s="77" t="str">
        <f t="shared" ref="T101" si="262">IF(OR($C101="",S101=""),"",INDEX(kwaliteitsfactor_scores,MATCH(S101,kwaliteitsfactor_keuzes,0)))</f>
        <v/>
      </c>
      <c r="U101" s="76"/>
      <c r="V101" s="82" t="str">
        <f t="shared" ref="V101" si="263">IF(OR($C101="",U101=""),"",INDEX(marktwaarde_scores,MATCH(U101,marktwaarde_keuzes,0)))</f>
        <v/>
      </c>
      <c r="W101" s="113" t="str">
        <f t="shared" si="215"/>
        <v/>
      </c>
      <c r="X101" s="79"/>
    </row>
    <row r="102" spans="2:24" s="30" customFormat="1" hidden="1" outlineLevel="1">
      <c r="B102" s="43"/>
      <c r="C102" s="107"/>
      <c r="D102" s="108"/>
      <c r="E102" s="109"/>
      <c r="F102" s="74"/>
      <c r="G102" s="75" t="str">
        <f t="shared" si="206"/>
        <v/>
      </c>
      <c r="H102" s="74"/>
      <c r="I102" s="75" t="str">
        <f t="shared" si="207"/>
        <v/>
      </c>
      <c r="J102" s="110" t="str">
        <f t="shared" si="208"/>
        <v/>
      </c>
      <c r="K102" s="74"/>
      <c r="L102" s="75" t="str">
        <f t="shared" si="209"/>
        <v/>
      </c>
      <c r="M102" s="74"/>
      <c r="N102" s="75" t="str">
        <f t="shared" ref="N102" si="264">IF(OR($C102="",M102=""),"",INDEX(randopsluiting_scores,MATCH(M102,randopsluiting_keuzes,0)))</f>
        <v/>
      </c>
      <c r="O102" s="110" t="str">
        <f t="shared" si="211"/>
        <v/>
      </c>
      <c r="P102" s="78"/>
      <c r="Q102" s="111" t="str">
        <f t="shared" si="212"/>
        <v/>
      </c>
      <c r="R102" s="3"/>
      <c r="S102" s="112"/>
      <c r="T102" s="77" t="str">
        <f t="shared" ref="T102" si="265">IF(OR($C102="",S102=""),"",INDEX(kwaliteitsfactor_scores,MATCH(S102,kwaliteitsfactor_keuzes,0)))</f>
        <v/>
      </c>
      <c r="U102" s="76"/>
      <c r="V102" s="82" t="str">
        <f t="shared" ref="V102" si="266">IF(OR($C102="",U102=""),"",INDEX(marktwaarde_scores,MATCH(U102,marktwaarde_keuzes,0)))</f>
        <v/>
      </c>
      <c r="W102" s="113" t="str">
        <f t="shared" si="215"/>
        <v/>
      </c>
      <c r="X102" s="79"/>
    </row>
    <row r="103" spans="2:24" s="30" customFormat="1" hidden="1" outlineLevel="1">
      <c r="B103" s="43"/>
      <c r="C103" s="107"/>
      <c r="D103" s="108"/>
      <c r="E103" s="109"/>
      <c r="F103" s="74"/>
      <c r="G103" s="75" t="str">
        <f t="shared" si="206"/>
        <v/>
      </c>
      <c r="H103" s="74"/>
      <c r="I103" s="75" t="str">
        <f t="shared" si="207"/>
        <v/>
      </c>
      <c r="J103" s="110" t="str">
        <f t="shared" si="208"/>
        <v/>
      </c>
      <c r="K103" s="74"/>
      <c r="L103" s="75" t="str">
        <f t="shared" si="209"/>
        <v/>
      </c>
      <c r="M103" s="74"/>
      <c r="N103" s="75" t="str">
        <f t="shared" ref="N103" si="267">IF(OR($C103="",M103=""),"",INDEX(randopsluiting_scores,MATCH(M103,randopsluiting_keuzes,0)))</f>
        <v/>
      </c>
      <c r="O103" s="110" t="str">
        <f t="shared" si="211"/>
        <v/>
      </c>
      <c r="P103" s="78"/>
      <c r="Q103" s="111" t="str">
        <f t="shared" si="212"/>
        <v/>
      </c>
      <c r="R103" s="3"/>
      <c r="S103" s="112"/>
      <c r="T103" s="77" t="str">
        <f t="shared" ref="T103" si="268">IF(OR($C103="",S103=""),"",INDEX(kwaliteitsfactor_scores,MATCH(S103,kwaliteitsfactor_keuzes,0)))</f>
        <v/>
      </c>
      <c r="U103" s="76"/>
      <c r="V103" s="82" t="str">
        <f t="shared" ref="V103" si="269">IF(OR($C103="",U103=""),"",INDEX(marktwaarde_scores,MATCH(U103,marktwaarde_keuzes,0)))</f>
        <v/>
      </c>
      <c r="W103" s="113" t="str">
        <f t="shared" si="215"/>
        <v/>
      </c>
      <c r="X103" s="79"/>
    </row>
    <row r="104" spans="2:24" s="30" customFormat="1" hidden="1" outlineLevel="1">
      <c r="B104" s="43"/>
      <c r="C104" s="107"/>
      <c r="D104" s="108"/>
      <c r="E104" s="109"/>
      <c r="F104" s="74"/>
      <c r="G104" s="75" t="str">
        <f t="shared" si="206"/>
        <v/>
      </c>
      <c r="H104" s="74"/>
      <c r="I104" s="75" t="str">
        <f t="shared" si="207"/>
        <v/>
      </c>
      <c r="J104" s="110" t="str">
        <f t="shared" si="208"/>
        <v/>
      </c>
      <c r="K104" s="74"/>
      <c r="L104" s="75" t="str">
        <f t="shared" si="209"/>
        <v/>
      </c>
      <c r="M104" s="74"/>
      <c r="N104" s="75" t="str">
        <f t="shared" ref="N104" si="270">IF(OR($C104="",M104=""),"",INDEX(randopsluiting_scores,MATCH(M104,randopsluiting_keuzes,0)))</f>
        <v/>
      </c>
      <c r="O104" s="110" t="str">
        <f t="shared" si="211"/>
        <v/>
      </c>
      <c r="P104" s="78"/>
      <c r="Q104" s="111" t="str">
        <f t="shared" si="212"/>
        <v/>
      </c>
      <c r="R104" s="3"/>
      <c r="S104" s="112"/>
      <c r="T104" s="77" t="str">
        <f t="shared" ref="T104" si="271">IF(OR($C104="",S104=""),"",INDEX(kwaliteitsfactor_scores,MATCH(S104,kwaliteitsfactor_keuzes,0)))</f>
        <v/>
      </c>
      <c r="U104" s="76"/>
      <c r="V104" s="82" t="str">
        <f t="shared" ref="V104" si="272">IF(OR($C104="",U104=""),"",INDEX(marktwaarde_scores,MATCH(U104,marktwaarde_keuzes,0)))</f>
        <v/>
      </c>
      <c r="W104" s="113" t="str">
        <f t="shared" si="215"/>
        <v/>
      </c>
      <c r="X104" s="79"/>
    </row>
    <row r="105" spans="2:24" s="30" customFormat="1" hidden="1" outlineLevel="1">
      <c r="B105" s="43"/>
      <c r="C105" s="107"/>
      <c r="D105" s="108"/>
      <c r="E105" s="109"/>
      <c r="F105" s="74"/>
      <c r="G105" s="75" t="str">
        <f t="shared" si="206"/>
        <v/>
      </c>
      <c r="H105" s="74"/>
      <c r="I105" s="75" t="str">
        <f t="shared" si="207"/>
        <v/>
      </c>
      <c r="J105" s="110" t="str">
        <f t="shared" si="208"/>
        <v/>
      </c>
      <c r="K105" s="74"/>
      <c r="L105" s="75" t="str">
        <f t="shared" si="209"/>
        <v/>
      </c>
      <c r="M105" s="74"/>
      <c r="N105" s="75" t="str">
        <f t="shared" ref="N105" si="273">IF(OR($C105="",M105=""),"",INDEX(randopsluiting_scores,MATCH(M105,randopsluiting_keuzes,0)))</f>
        <v/>
      </c>
      <c r="O105" s="110" t="str">
        <f t="shared" si="211"/>
        <v/>
      </c>
      <c r="P105" s="78"/>
      <c r="Q105" s="111" t="str">
        <f t="shared" si="212"/>
        <v/>
      </c>
      <c r="R105" s="3"/>
      <c r="S105" s="112"/>
      <c r="T105" s="77" t="str">
        <f t="shared" ref="T105" si="274">IF(OR($C105="",S105=""),"",INDEX(kwaliteitsfactor_scores,MATCH(S105,kwaliteitsfactor_keuzes,0)))</f>
        <v/>
      </c>
      <c r="U105" s="76"/>
      <c r="V105" s="82" t="str">
        <f t="shared" ref="V105" si="275">IF(OR($C105="",U105=""),"",INDEX(marktwaarde_scores,MATCH(U105,marktwaarde_keuzes,0)))</f>
        <v/>
      </c>
      <c r="W105" s="113" t="str">
        <f t="shared" si="215"/>
        <v/>
      </c>
      <c r="X105" s="79"/>
    </row>
    <row r="106" spans="2:24" s="30" customFormat="1" hidden="1" outlineLevel="1">
      <c r="B106" s="43"/>
      <c r="C106" s="107"/>
      <c r="D106" s="108"/>
      <c r="E106" s="109"/>
      <c r="F106" s="74"/>
      <c r="G106" s="75" t="str">
        <f t="shared" si="206"/>
        <v/>
      </c>
      <c r="H106" s="74"/>
      <c r="I106" s="75" t="str">
        <f t="shared" si="207"/>
        <v/>
      </c>
      <c r="J106" s="110" t="str">
        <f t="shared" si="208"/>
        <v/>
      </c>
      <c r="K106" s="74"/>
      <c r="L106" s="75" t="str">
        <f t="shared" si="209"/>
        <v/>
      </c>
      <c r="M106" s="74"/>
      <c r="N106" s="75" t="str">
        <f t="shared" ref="N106" si="276">IF(OR($C106="",M106=""),"",INDEX(randopsluiting_scores,MATCH(M106,randopsluiting_keuzes,0)))</f>
        <v/>
      </c>
      <c r="O106" s="110" t="str">
        <f t="shared" si="211"/>
        <v/>
      </c>
      <c r="P106" s="78"/>
      <c r="Q106" s="111" t="str">
        <f t="shared" si="212"/>
        <v/>
      </c>
      <c r="R106" s="3"/>
      <c r="S106" s="112"/>
      <c r="T106" s="77" t="str">
        <f t="shared" ref="T106" si="277">IF(OR($C106="",S106=""),"",INDEX(kwaliteitsfactor_scores,MATCH(S106,kwaliteitsfactor_keuzes,0)))</f>
        <v/>
      </c>
      <c r="U106" s="76"/>
      <c r="V106" s="82" t="str">
        <f t="shared" ref="V106" si="278">IF(OR($C106="",U106=""),"",INDEX(marktwaarde_scores,MATCH(U106,marktwaarde_keuzes,0)))</f>
        <v/>
      </c>
      <c r="W106" s="113" t="str">
        <f t="shared" si="215"/>
        <v/>
      </c>
      <c r="X106" s="79"/>
    </row>
    <row r="107" spans="2:24" s="30" customFormat="1" hidden="1" outlineLevel="1">
      <c r="B107" s="43"/>
      <c r="C107" s="107"/>
      <c r="D107" s="108"/>
      <c r="E107" s="109"/>
      <c r="F107" s="74"/>
      <c r="G107" s="75" t="str">
        <f t="shared" si="206"/>
        <v/>
      </c>
      <c r="H107" s="74"/>
      <c r="I107" s="75" t="str">
        <f t="shared" si="207"/>
        <v/>
      </c>
      <c r="J107" s="110" t="str">
        <f t="shared" si="208"/>
        <v/>
      </c>
      <c r="K107" s="74"/>
      <c r="L107" s="75" t="str">
        <f t="shared" si="209"/>
        <v/>
      </c>
      <c r="M107" s="74"/>
      <c r="N107" s="75" t="str">
        <f t="shared" ref="N107" si="279">IF(OR($C107="",M107=""),"",INDEX(randopsluiting_scores,MATCH(M107,randopsluiting_keuzes,0)))</f>
        <v/>
      </c>
      <c r="O107" s="110" t="str">
        <f t="shared" si="211"/>
        <v/>
      </c>
      <c r="P107" s="78"/>
      <c r="Q107" s="111" t="str">
        <f t="shared" si="212"/>
        <v/>
      </c>
      <c r="R107" s="3"/>
      <c r="S107" s="112"/>
      <c r="T107" s="77" t="str">
        <f t="shared" ref="T107" si="280">IF(OR($C107="",S107=""),"",INDEX(kwaliteitsfactor_scores,MATCH(S107,kwaliteitsfactor_keuzes,0)))</f>
        <v/>
      </c>
      <c r="U107" s="76"/>
      <c r="V107" s="82" t="str">
        <f t="shared" ref="V107" si="281">IF(OR($C107="",U107=""),"",INDEX(marktwaarde_scores,MATCH(U107,marktwaarde_keuzes,0)))</f>
        <v/>
      </c>
      <c r="W107" s="113" t="str">
        <f t="shared" si="215"/>
        <v/>
      </c>
      <c r="X107" s="79"/>
    </row>
    <row r="108" spans="2:24" s="30" customFormat="1" hidden="1" outlineLevel="1">
      <c r="B108" s="43"/>
      <c r="C108" s="107"/>
      <c r="D108" s="108"/>
      <c r="E108" s="109"/>
      <c r="F108" s="74"/>
      <c r="G108" s="75" t="str">
        <f t="shared" si="206"/>
        <v/>
      </c>
      <c r="H108" s="74"/>
      <c r="I108" s="75" t="str">
        <f t="shared" si="207"/>
        <v/>
      </c>
      <c r="J108" s="110" t="str">
        <f t="shared" si="208"/>
        <v/>
      </c>
      <c r="K108" s="74"/>
      <c r="L108" s="75" t="str">
        <f t="shared" si="209"/>
        <v/>
      </c>
      <c r="M108" s="74"/>
      <c r="N108" s="75" t="str">
        <f t="shared" ref="N108" si="282">IF(OR($C108="",M108=""),"",INDEX(randopsluiting_scores,MATCH(M108,randopsluiting_keuzes,0)))</f>
        <v/>
      </c>
      <c r="O108" s="110" t="str">
        <f t="shared" si="211"/>
        <v/>
      </c>
      <c r="P108" s="78"/>
      <c r="Q108" s="111" t="str">
        <f t="shared" si="212"/>
        <v/>
      </c>
      <c r="R108" s="3"/>
      <c r="S108" s="112"/>
      <c r="T108" s="77" t="str">
        <f t="shared" ref="T108" si="283">IF(OR($C108="",S108=""),"",INDEX(kwaliteitsfactor_scores,MATCH(S108,kwaliteitsfactor_keuzes,0)))</f>
        <v/>
      </c>
      <c r="U108" s="76"/>
      <c r="V108" s="82" t="str">
        <f t="shared" ref="V108" si="284">IF(OR($C108="",U108=""),"",INDEX(marktwaarde_scores,MATCH(U108,marktwaarde_keuzes,0)))</f>
        <v/>
      </c>
      <c r="W108" s="113" t="str">
        <f t="shared" si="215"/>
        <v/>
      </c>
      <c r="X108" s="79"/>
    </row>
    <row r="109" spans="2:24" s="30" customFormat="1" hidden="1" outlineLevel="1">
      <c r="B109" s="43"/>
      <c r="C109" s="107"/>
      <c r="D109" s="108"/>
      <c r="E109" s="109"/>
      <c r="F109" s="74"/>
      <c r="G109" s="75" t="str">
        <f t="shared" si="206"/>
        <v/>
      </c>
      <c r="H109" s="74"/>
      <c r="I109" s="75" t="str">
        <f t="shared" si="207"/>
        <v/>
      </c>
      <c r="J109" s="110" t="str">
        <f t="shared" si="208"/>
        <v/>
      </c>
      <c r="K109" s="74"/>
      <c r="L109" s="75" t="str">
        <f t="shared" si="209"/>
        <v/>
      </c>
      <c r="M109" s="74"/>
      <c r="N109" s="75" t="str">
        <f t="shared" ref="N109" si="285">IF(OR($C109="",M109=""),"",INDEX(randopsluiting_scores,MATCH(M109,randopsluiting_keuzes,0)))</f>
        <v/>
      </c>
      <c r="O109" s="110" t="str">
        <f t="shared" si="211"/>
        <v/>
      </c>
      <c r="P109" s="78"/>
      <c r="Q109" s="111" t="str">
        <f t="shared" si="212"/>
        <v/>
      </c>
      <c r="R109" s="3"/>
      <c r="S109" s="112"/>
      <c r="T109" s="77" t="str">
        <f t="shared" ref="T109" si="286">IF(OR($C109="",S109=""),"",INDEX(kwaliteitsfactor_scores,MATCH(S109,kwaliteitsfactor_keuzes,0)))</f>
        <v/>
      </c>
      <c r="U109" s="76"/>
      <c r="V109" s="82" t="str">
        <f t="shared" ref="V109" si="287">IF(OR($C109="",U109=""),"",INDEX(marktwaarde_scores,MATCH(U109,marktwaarde_keuzes,0)))</f>
        <v/>
      </c>
      <c r="W109" s="113" t="str">
        <f t="shared" si="215"/>
        <v/>
      </c>
      <c r="X109" s="79"/>
    </row>
    <row r="110" spans="2:24" s="30" customFormat="1" hidden="1" outlineLevel="1">
      <c r="B110" s="43"/>
      <c r="C110" s="107"/>
      <c r="D110" s="108"/>
      <c r="E110" s="109"/>
      <c r="F110" s="74"/>
      <c r="G110" s="75" t="str">
        <f t="shared" si="206"/>
        <v/>
      </c>
      <c r="H110" s="74"/>
      <c r="I110" s="75" t="str">
        <f t="shared" si="207"/>
        <v/>
      </c>
      <c r="J110" s="110" t="str">
        <f t="shared" si="208"/>
        <v/>
      </c>
      <c r="K110" s="74"/>
      <c r="L110" s="75" t="str">
        <f t="shared" si="209"/>
        <v/>
      </c>
      <c r="M110" s="74"/>
      <c r="N110" s="75" t="str">
        <f t="shared" ref="N110" si="288">IF(OR($C110="",M110=""),"",INDEX(randopsluiting_scores,MATCH(M110,randopsluiting_keuzes,0)))</f>
        <v/>
      </c>
      <c r="O110" s="110" t="str">
        <f t="shared" si="211"/>
        <v/>
      </c>
      <c r="P110" s="78"/>
      <c r="Q110" s="111" t="str">
        <f t="shared" si="212"/>
        <v/>
      </c>
      <c r="R110" s="3"/>
      <c r="S110" s="112"/>
      <c r="T110" s="77" t="str">
        <f t="shared" ref="T110" si="289">IF(OR($C110="",S110=""),"",INDEX(kwaliteitsfactor_scores,MATCH(S110,kwaliteitsfactor_keuzes,0)))</f>
        <v/>
      </c>
      <c r="U110" s="76"/>
      <c r="V110" s="82" t="str">
        <f t="shared" ref="V110" si="290">IF(OR($C110="",U110=""),"",INDEX(marktwaarde_scores,MATCH(U110,marktwaarde_keuzes,0)))</f>
        <v/>
      </c>
      <c r="W110" s="113" t="str">
        <f t="shared" si="215"/>
        <v/>
      </c>
      <c r="X110" s="79"/>
    </row>
    <row r="111" spans="2:24" s="30" customFormat="1" hidden="1" outlineLevel="1">
      <c r="B111" s="43"/>
      <c r="C111" s="107"/>
      <c r="D111" s="108"/>
      <c r="E111" s="109"/>
      <c r="F111" s="74"/>
      <c r="G111" s="75" t="str">
        <f t="shared" si="206"/>
        <v/>
      </c>
      <c r="H111" s="74"/>
      <c r="I111" s="75" t="str">
        <f t="shared" si="207"/>
        <v/>
      </c>
      <c r="J111" s="110" t="str">
        <f t="shared" si="208"/>
        <v/>
      </c>
      <c r="K111" s="74"/>
      <c r="L111" s="75" t="str">
        <f t="shared" si="209"/>
        <v/>
      </c>
      <c r="M111" s="74"/>
      <c r="N111" s="75" t="str">
        <f t="shared" ref="N111" si="291">IF(OR($C111="",M111=""),"",INDEX(randopsluiting_scores,MATCH(M111,randopsluiting_keuzes,0)))</f>
        <v/>
      </c>
      <c r="O111" s="110" t="str">
        <f t="shared" si="211"/>
        <v/>
      </c>
      <c r="P111" s="78"/>
      <c r="Q111" s="111" t="str">
        <f t="shared" si="212"/>
        <v/>
      </c>
      <c r="R111" s="3"/>
      <c r="S111" s="112"/>
      <c r="T111" s="77" t="str">
        <f t="shared" ref="T111" si="292">IF(OR($C111="",S111=""),"",INDEX(kwaliteitsfactor_scores,MATCH(S111,kwaliteitsfactor_keuzes,0)))</f>
        <v/>
      </c>
      <c r="U111" s="76"/>
      <c r="V111" s="82" t="str">
        <f t="shared" ref="V111" si="293">IF(OR($C111="",U111=""),"",INDEX(marktwaarde_scores,MATCH(U111,marktwaarde_keuzes,0)))</f>
        <v/>
      </c>
      <c r="W111" s="113" t="str">
        <f t="shared" si="215"/>
        <v/>
      </c>
      <c r="X111" s="79"/>
    </row>
    <row r="112" spans="2:24" s="30" customFormat="1" hidden="1" outlineLevel="1">
      <c r="B112" s="43"/>
      <c r="C112" s="107"/>
      <c r="D112" s="108"/>
      <c r="E112" s="109"/>
      <c r="F112" s="74"/>
      <c r="G112" s="75" t="str">
        <f t="shared" si="206"/>
        <v/>
      </c>
      <c r="H112" s="74"/>
      <c r="I112" s="75" t="str">
        <f t="shared" si="207"/>
        <v/>
      </c>
      <c r="J112" s="110" t="str">
        <f t="shared" si="208"/>
        <v/>
      </c>
      <c r="K112" s="74"/>
      <c r="L112" s="75" t="str">
        <f t="shared" si="209"/>
        <v/>
      </c>
      <c r="M112" s="74"/>
      <c r="N112" s="75" t="str">
        <f t="shared" ref="N112" si="294">IF(OR($C112="",M112=""),"",INDEX(randopsluiting_scores,MATCH(M112,randopsluiting_keuzes,0)))</f>
        <v/>
      </c>
      <c r="O112" s="110" t="str">
        <f t="shared" si="211"/>
        <v/>
      </c>
      <c r="P112" s="78"/>
      <c r="Q112" s="111" t="str">
        <f t="shared" si="212"/>
        <v/>
      </c>
      <c r="R112" s="3"/>
      <c r="S112" s="112"/>
      <c r="T112" s="77" t="str">
        <f t="shared" ref="T112" si="295">IF(OR($C112="",S112=""),"",INDEX(kwaliteitsfactor_scores,MATCH(S112,kwaliteitsfactor_keuzes,0)))</f>
        <v/>
      </c>
      <c r="U112" s="76"/>
      <c r="V112" s="82" t="str">
        <f t="shared" ref="V112" si="296">IF(OR($C112="",U112=""),"",INDEX(marktwaarde_scores,MATCH(U112,marktwaarde_keuzes,0)))</f>
        <v/>
      </c>
      <c r="W112" s="113" t="str">
        <f t="shared" si="215"/>
        <v/>
      </c>
      <c r="X112" s="79"/>
    </row>
    <row r="113" spans="1:24" s="30" customFormat="1" hidden="1" outlineLevel="1">
      <c r="B113" s="43"/>
      <c r="C113" s="107"/>
      <c r="D113" s="108"/>
      <c r="E113" s="109"/>
      <c r="F113" s="74"/>
      <c r="G113" s="75" t="str">
        <f t="shared" si="206"/>
        <v/>
      </c>
      <c r="H113" s="74"/>
      <c r="I113" s="75" t="str">
        <f t="shared" si="207"/>
        <v/>
      </c>
      <c r="J113" s="110" t="str">
        <f t="shared" si="208"/>
        <v/>
      </c>
      <c r="K113" s="74"/>
      <c r="L113" s="75" t="str">
        <f t="shared" si="209"/>
        <v/>
      </c>
      <c r="M113" s="74"/>
      <c r="N113" s="75" t="str">
        <f t="shared" ref="N113" si="297">IF(OR($C113="",M113=""),"",INDEX(randopsluiting_scores,MATCH(M113,randopsluiting_keuzes,0)))</f>
        <v/>
      </c>
      <c r="O113" s="110" t="str">
        <f t="shared" si="211"/>
        <v/>
      </c>
      <c r="P113" s="78"/>
      <c r="Q113" s="111" t="str">
        <f t="shared" si="212"/>
        <v/>
      </c>
      <c r="R113" s="3"/>
      <c r="S113" s="112"/>
      <c r="T113" s="77" t="str">
        <f t="shared" ref="T113" si="298">IF(OR($C113="",S113=""),"",INDEX(kwaliteitsfactor_scores,MATCH(S113,kwaliteitsfactor_keuzes,0)))</f>
        <v/>
      </c>
      <c r="U113" s="76"/>
      <c r="V113" s="82" t="str">
        <f t="shared" ref="V113" si="299">IF(OR($C113="",U113=""),"",INDEX(marktwaarde_scores,MATCH(U113,marktwaarde_keuzes,0)))</f>
        <v/>
      </c>
      <c r="W113" s="113" t="str">
        <f t="shared" si="215"/>
        <v/>
      </c>
      <c r="X113" s="79"/>
    </row>
    <row r="114" spans="1:24" s="30" customFormat="1" hidden="1" outlineLevel="1">
      <c r="B114" s="43"/>
      <c r="C114" s="107"/>
      <c r="D114" s="108"/>
      <c r="E114" s="109"/>
      <c r="F114" s="74"/>
      <c r="G114" s="75" t="str">
        <f t="shared" si="206"/>
        <v/>
      </c>
      <c r="H114" s="74"/>
      <c r="I114" s="75" t="str">
        <f t="shared" si="207"/>
        <v/>
      </c>
      <c r="J114" s="110" t="str">
        <f t="shared" si="208"/>
        <v/>
      </c>
      <c r="K114" s="74"/>
      <c r="L114" s="75" t="str">
        <f t="shared" si="209"/>
        <v/>
      </c>
      <c r="M114" s="74"/>
      <c r="N114" s="75" t="str">
        <f t="shared" ref="N114" si="300">IF(OR($C114="",M114=""),"",INDEX(randopsluiting_scores,MATCH(M114,randopsluiting_keuzes,0)))</f>
        <v/>
      </c>
      <c r="O114" s="110" t="str">
        <f t="shared" si="211"/>
        <v/>
      </c>
      <c r="P114" s="78"/>
      <c r="Q114" s="111" t="str">
        <f t="shared" si="212"/>
        <v/>
      </c>
      <c r="R114" s="3"/>
      <c r="S114" s="112"/>
      <c r="T114" s="77" t="str">
        <f t="shared" ref="T114" si="301">IF(OR($C114="",S114=""),"",INDEX(kwaliteitsfactor_scores,MATCH(S114,kwaliteitsfactor_keuzes,0)))</f>
        <v/>
      </c>
      <c r="U114" s="76"/>
      <c r="V114" s="82" t="str">
        <f t="shared" ref="V114" si="302">IF(OR($C114="",U114=""),"",INDEX(marktwaarde_scores,MATCH(U114,marktwaarde_keuzes,0)))</f>
        <v/>
      </c>
      <c r="W114" s="113" t="str">
        <f t="shared" si="215"/>
        <v/>
      </c>
      <c r="X114" s="79"/>
    </row>
    <row r="115" spans="1:24" s="30" customFormat="1" hidden="1" outlineLevel="1">
      <c r="B115" s="43"/>
      <c r="C115" s="107"/>
      <c r="D115" s="108"/>
      <c r="E115" s="109"/>
      <c r="F115" s="74"/>
      <c r="G115" s="75" t="str">
        <f t="shared" ref="G115:G121" si="303">IF(OR($C115="",F115=""),"",INDEX(type_verbinding_scores,MATCH(F115,type_verbinding_keuzes,0)))</f>
        <v/>
      </c>
      <c r="H115" s="74"/>
      <c r="I115" s="75" t="str">
        <f t="shared" ref="I115:I121" si="304">IF(OR($C115="",H115=""),"",INDEX(toegankelijkheid_verbinding_scores,MATCH(H115,toegankelijkheid_verbinding_keuzes,0)))</f>
        <v/>
      </c>
      <c r="J115" s="110" t="str">
        <f t="shared" ref="J115:J121" si="305">IF(OR($C115="",$G115="",$I115=""),"",2/((1/G115)+(1/I115)))</f>
        <v/>
      </c>
      <c r="K115" s="74"/>
      <c r="L115" s="75" t="str">
        <f t="shared" ref="L115:L121" si="306">IF(OR($C115="",K115=""),"",INDEX(doorkruisingen_scores,MATCH(K115,doorkruisingen_keuzes,0)))</f>
        <v/>
      </c>
      <c r="M115" s="74"/>
      <c r="N115" s="75" t="str">
        <f t="shared" ref="N115:N119" si="307">IF(OR($C115="",M115=""),"",INDEX(randopsluiting_scores,MATCH(M115,randopsluiting_keuzes,0)))</f>
        <v/>
      </c>
      <c r="O115" s="110" t="str">
        <f t="shared" ref="O115:O121" si="308">IF(OR($C115="",$K115="",$M115=""),"",2/((1/L115)+(1/N115)))</f>
        <v/>
      </c>
      <c r="P115" s="78"/>
      <c r="Q115" s="111" t="str">
        <f t="shared" ref="Q115:Q119" si="309">IF(OR($C115="",$G115="",$I115="",$L115="",$N115=""),"",4/((1/G115)+(1/I115)+(1/L115)+(1/N115)))</f>
        <v/>
      </c>
      <c r="R115" s="3"/>
      <c r="S115" s="112"/>
      <c r="T115" s="77" t="str">
        <f t="shared" ref="T115:T121" si="310">IF(OR($C115="",S115=""),"",INDEX(kwaliteitsfactor_scores,MATCH(S115,kwaliteitsfactor_keuzes,0)))</f>
        <v/>
      </c>
      <c r="U115" s="76"/>
      <c r="V115" s="82" t="str">
        <f t="shared" ref="V115:V121" si="311">IF(OR($C115="",U115=""),"",INDEX(marktwaarde_scores,MATCH(U115,marktwaarde_keuzes,0)))</f>
        <v/>
      </c>
      <c r="W115" s="113"/>
      <c r="X115" s="79"/>
    </row>
    <row r="116" spans="1:24" s="30" customFormat="1" hidden="1" outlineLevel="1">
      <c r="B116" s="43"/>
      <c r="C116" s="107"/>
      <c r="D116" s="108"/>
      <c r="E116" s="109"/>
      <c r="F116" s="74"/>
      <c r="G116" s="75" t="str">
        <f t="shared" si="303"/>
        <v/>
      </c>
      <c r="H116" s="74"/>
      <c r="I116" s="75" t="str">
        <f t="shared" si="304"/>
        <v/>
      </c>
      <c r="J116" s="110" t="str">
        <f t="shared" si="305"/>
        <v/>
      </c>
      <c r="K116" s="74"/>
      <c r="L116" s="75" t="str">
        <f t="shared" si="306"/>
        <v/>
      </c>
      <c r="M116" s="74"/>
      <c r="N116" s="75" t="str">
        <f t="shared" si="307"/>
        <v/>
      </c>
      <c r="O116" s="110" t="str">
        <f t="shared" si="308"/>
        <v/>
      </c>
      <c r="P116" s="78"/>
      <c r="Q116" s="111" t="str">
        <f t="shared" si="309"/>
        <v/>
      </c>
      <c r="R116" s="3"/>
      <c r="S116" s="112"/>
      <c r="T116" s="77" t="str">
        <f t="shared" si="310"/>
        <v/>
      </c>
      <c r="U116" s="76"/>
      <c r="V116" s="82" t="str">
        <f t="shared" si="311"/>
        <v/>
      </c>
      <c r="W116" s="113"/>
      <c r="X116" s="79"/>
    </row>
    <row r="117" spans="1:24" s="30" customFormat="1" hidden="1" outlineLevel="1">
      <c r="B117" s="43"/>
      <c r="C117" s="107"/>
      <c r="D117" s="108"/>
      <c r="E117" s="109"/>
      <c r="F117" s="74"/>
      <c r="G117" s="75" t="str">
        <f t="shared" si="303"/>
        <v/>
      </c>
      <c r="H117" s="74"/>
      <c r="I117" s="75" t="str">
        <f t="shared" si="304"/>
        <v/>
      </c>
      <c r="J117" s="110" t="str">
        <f t="shared" si="305"/>
        <v/>
      </c>
      <c r="K117" s="74"/>
      <c r="L117" s="75" t="str">
        <f t="shared" si="306"/>
        <v/>
      </c>
      <c r="M117" s="74"/>
      <c r="N117" s="75" t="str">
        <f t="shared" si="307"/>
        <v/>
      </c>
      <c r="O117" s="110" t="str">
        <f t="shared" si="308"/>
        <v/>
      </c>
      <c r="P117" s="78"/>
      <c r="Q117" s="111" t="str">
        <f t="shared" si="309"/>
        <v/>
      </c>
      <c r="R117" s="3"/>
      <c r="S117" s="112"/>
      <c r="T117" s="77" t="str">
        <f t="shared" si="310"/>
        <v/>
      </c>
      <c r="U117" s="76"/>
      <c r="V117" s="82" t="str">
        <f t="shared" si="311"/>
        <v/>
      </c>
      <c r="W117" s="113"/>
      <c r="X117" s="79"/>
    </row>
    <row r="118" spans="1:24" s="30" customFormat="1" hidden="1" outlineLevel="1">
      <c r="B118" s="43"/>
      <c r="C118" s="107"/>
      <c r="D118" s="108"/>
      <c r="E118" s="109"/>
      <c r="F118" s="74"/>
      <c r="G118" s="75" t="str">
        <f t="shared" si="303"/>
        <v/>
      </c>
      <c r="H118" s="74"/>
      <c r="I118" s="75" t="str">
        <f t="shared" si="304"/>
        <v/>
      </c>
      <c r="J118" s="110" t="str">
        <f t="shared" si="305"/>
        <v/>
      </c>
      <c r="K118" s="74"/>
      <c r="L118" s="75" t="str">
        <f t="shared" si="306"/>
        <v/>
      </c>
      <c r="M118" s="74"/>
      <c r="N118" s="75" t="str">
        <f t="shared" si="307"/>
        <v/>
      </c>
      <c r="O118" s="110" t="str">
        <f t="shared" si="308"/>
        <v/>
      </c>
      <c r="P118" s="78"/>
      <c r="Q118" s="111" t="str">
        <f t="shared" si="309"/>
        <v/>
      </c>
      <c r="R118" s="3"/>
      <c r="S118" s="112"/>
      <c r="T118" s="77" t="str">
        <f t="shared" si="310"/>
        <v/>
      </c>
      <c r="U118" s="76"/>
      <c r="V118" s="82" t="str">
        <f t="shared" si="311"/>
        <v/>
      </c>
      <c r="W118" s="113"/>
      <c r="X118" s="79"/>
    </row>
    <row r="119" spans="1:24" s="30" customFormat="1" hidden="1" outlineLevel="1">
      <c r="B119" s="43"/>
      <c r="C119" s="107"/>
      <c r="D119" s="108"/>
      <c r="E119" s="109"/>
      <c r="F119" s="74"/>
      <c r="G119" s="75" t="str">
        <f t="shared" si="303"/>
        <v/>
      </c>
      <c r="H119" s="74"/>
      <c r="I119" s="75" t="str">
        <f t="shared" si="304"/>
        <v/>
      </c>
      <c r="J119" s="110" t="str">
        <f t="shared" si="305"/>
        <v/>
      </c>
      <c r="K119" s="74"/>
      <c r="L119" s="75" t="str">
        <f t="shared" si="306"/>
        <v/>
      </c>
      <c r="M119" s="74"/>
      <c r="N119" s="75" t="str">
        <f t="shared" si="307"/>
        <v/>
      </c>
      <c r="O119" s="110" t="str">
        <f t="shared" si="308"/>
        <v/>
      </c>
      <c r="P119" s="78"/>
      <c r="Q119" s="111" t="str">
        <f t="shared" si="309"/>
        <v/>
      </c>
      <c r="R119" s="3"/>
      <c r="S119" s="112"/>
      <c r="T119" s="77" t="str">
        <f t="shared" si="310"/>
        <v/>
      </c>
      <c r="U119" s="76"/>
      <c r="V119" s="82" t="str">
        <f t="shared" si="311"/>
        <v/>
      </c>
      <c r="W119" s="113"/>
      <c r="X119" s="79"/>
    </row>
    <row r="120" spans="1:24" s="30" customFormat="1" hidden="1" outlineLevel="1">
      <c r="B120" s="43"/>
      <c r="C120" s="107"/>
      <c r="D120" s="108"/>
      <c r="E120" s="109"/>
      <c r="F120" s="74"/>
      <c r="G120" s="75"/>
      <c r="H120" s="74"/>
      <c r="I120" s="75"/>
      <c r="J120" s="110"/>
      <c r="K120" s="74"/>
      <c r="L120" s="75"/>
      <c r="M120" s="74"/>
      <c r="N120" s="75"/>
      <c r="O120" s="110"/>
      <c r="P120" s="78"/>
      <c r="Q120" s="111"/>
      <c r="R120" s="3"/>
      <c r="S120" s="112"/>
      <c r="T120" s="77"/>
      <c r="U120" s="76"/>
      <c r="V120" s="82"/>
      <c r="W120" s="113"/>
      <c r="X120" s="79"/>
    </row>
    <row r="121" spans="1:24" s="30" customFormat="1" ht="17" hidden="1" outlineLevel="1" thickBot="1">
      <c r="B121" s="43"/>
      <c r="C121" s="114"/>
      <c r="D121" s="115"/>
      <c r="E121" s="115"/>
      <c r="F121" s="116"/>
      <c r="G121" s="117" t="str">
        <f t="shared" si="303"/>
        <v/>
      </c>
      <c r="H121" s="116"/>
      <c r="I121" s="117" t="str">
        <f t="shared" si="304"/>
        <v/>
      </c>
      <c r="J121" s="118" t="str">
        <f t="shared" si="305"/>
        <v/>
      </c>
      <c r="K121" s="116"/>
      <c r="L121" s="117" t="str">
        <f t="shared" si="306"/>
        <v/>
      </c>
      <c r="M121" s="116"/>
      <c r="N121" s="117" t="str">
        <f>IF(OR($C121="",M121=""),"",INDEX(randopsluiting_scores,MATCH(M121,randopsluiting_keuzes,0)))</f>
        <v/>
      </c>
      <c r="O121" s="119" t="str">
        <f t="shared" si="308"/>
        <v/>
      </c>
      <c r="P121" s="120"/>
      <c r="Q121" s="121" t="str">
        <f t="shared" ref="Q121" si="312">IF(OR($C121="",$G121="",$I121="",$L121="",$N121=""),"",4/((1/G121)+(1/I121)+(1/L121)+(1/N121)))</f>
        <v/>
      </c>
      <c r="R121" s="3"/>
      <c r="S121" s="122"/>
      <c r="T121" s="123" t="str">
        <f t="shared" si="310"/>
        <v/>
      </c>
      <c r="U121" s="124"/>
      <c r="V121" s="125" t="str">
        <f t="shared" si="311"/>
        <v/>
      </c>
      <c r="W121" s="126" t="str">
        <f t="shared" ref="W121" si="313">IF(OR($C121="",$P121="",$Q121="",$T121="",$V121="",),"",P121*Q121*T121*V121)</f>
        <v/>
      </c>
      <c r="X121" s="79"/>
    </row>
    <row r="122" spans="1:24" s="30" customFormat="1" collapsed="1">
      <c r="A122" s="160" t="s">
        <v>126</v>
      </c>
      <c r="B122" s="4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23"/>
      <c r="O122" s="127" t="s">
        <v>112</v>
      </c>
      <c r="P122" s="128">
        <f>SUMIF(E21:E121,"Space plan",P21:P121)</f>
        <v>0</v>
      </c>
      <c r="Q122" s="129" t="str" cm="1">
        <f t="array" ref="Q122">IFERROR(1/SUMIF(E21:E121,"Space plan",P21:P121)*SUMPRODUCT(--(E21:E121="Space plan"),P21:P121,Q21:Q121),"")</f>
        <v/>
      </c>
      <c r="R122" s="3"/>
      <c r="S122" s="3"/>
      <c r="T122" s="3"/>
      <c r="U122" s="3"/>
      <c r="V122" s="130" t="s">
        <v>113</v>
      </c>
      <c r="W122" s="131">
        <f>SUMIF(E21:E121,"Space plan",W21:W121)</f>
        <v>0</v>
      </c>
      <c r="X122" s="79"/>
    </row>
    <row r="123" spans="1:24" s="30" customFormat="1">
      <c r="B123" s="4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23"/>
      <c r="O123" s="132" t="s">
        <v>114</v>
      </c>
      <c r="P123" s="133">
        <f>SUMIF(E21:E121,"Services",P21:P121)</f>
        <v>0</v>
      </c>
      <c r="Q123" s="134" t="str" cm="1">
        <f t="array" ref="Q123">IFERROR(1/SUMIF(E21:E121,"Services",P21:P121)*SUMPRODUCT(--(E21:E121="Services"),P21:P121,Q21:Q121),"")</f>
        <v/>
      </c>
      <c r="R123" s="3"/>
      <c r="S123" s="3"/>
      <c r="T123" s="3"/>
      <c r="U123" s="3"/>
      <c r="V123" s="135" t="s">
        <v>115</v>
      </c>
      <c r="W123" s="136">
        <f>SUMIF(E21:E121,"Services",W21:W121)</f>
        <v>0</v>
      </c>
      <c r="X123" s="79"/>
    </row>
    <row r="124" spans="1:24" s="30" customFormat="1">
      <c r="B124" s="4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3"/>
      <c r="O124" s="132" t="s">
        <v>116</v>
      </c>
      <c r="P124" s="133">
        <f>SUMIF(E21:E121,"Skin",P21:P121)</f>
        <v>0</v>
      </c>
      <c r="Q124" s="134" t="str" cm="1">
        <f t="array" ref="Q124">IFERROR(1/SUMIF(E21:E121,"Skin",P21:P121)*SUMPRODUCT(--(E21:E121="Skin"),P21:P121,Q21:Q121),"")</f>
        <v/>
      </c>
      <c r="R124" s="3"/>
      <c r="S124" s="3"/>
      <c r="T124" s="3"/>
      <c r="U124" s="3"/>
      <c r="V124" s="135" t="s">
        <v>117</v>
      </c>
      <c r="W124" s="136">
        <f>SUMIF(E21:E121,"Skin",W21:W121)</f>
        <v>0</v>
      </c>
      <c r="X124" s="79"/>
    </row>
    <row r="125" spans="1:24" s="30" customFormat="1" ht="17" thickBot="1">
      <c r="B125" s="4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3"/>
      <c r="O125" s="137" t="s">
        <v>118</v>
      </c>
      <c r="P125" s="138">
        <f>SUMIF(E21:E121,"Structure",P21:P121)</f>
        <v>0</v>
      </c>
      <c r="Q125" s="139" t="str" cm="1">
        <f t="array" ref="Q125">IFERROR(1/SUMIF(E21:E121,"Structure",P21:P121)*SUMPRODUCT(--(E21:E121="Structure"),P21:P121,Q21:Q121),"")</f>
        <v/>
      </c>
      <c r="R125" s="3"/>
      <c r="S125" s="3"/>
      <c r="T125" s="3"/>
      <c r="U125" s="3"/>
      <c r="V125" s="140" t="s">
        <v>119</v>
      </c>
      <c r="W125" s="141">
        <f>SUMIF(E21:E121,"Structure",W21:W121)</f>
        <v>0</v>
      </c>
      <c r="X125" s="79"/>
    </row>
    <row r="126" spans="1:24" s="6" customFormat="1" ht="17" thickBo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3"/>
      <c r="O126" s="142" t="s">
        <v>120</v>
      </c>
      <c r="P126" s="143">
        <f>E131</f>
        <v>0</v>
      </c>
      <c r="Q126" s="144" t="str">
        <f>IFERROR(1/P126*SUMPRODUCT(P21:P121,Q21:Q121),"")</f>
        <v/>
      </c>
      <c r="R126" s="3"/>
      <c r="S126" s="3"/>
      <c r="T126" s="3"/>
      <c r="U126" s="3"/>
      <c r="V126" s="145" t="s">
        <v>60</v>
      </c>
      <c r="W126" s="146">
        <f>SUM(W21:W121)</f>
        <v>0</v>
      </c>
      <c r="X126" s="4"/>
    </row>
    <row r="127" spans="1:24" s="5" customFormat="1">
      <c r="B127" s="3"/>
      <c r="C127" s="23"/>
      <c r="D127" s="23"/>
      <c r="E127" s="23"/>
      <c r="F127" s="23"/>
      <c r="G127" s="147"/>
      <c r="H127" s="147"/>
      <c r="I127" s="147"/>
      <c r="J127" s="15"/>
      <c r="K127" s="15"/>
      <c r="L127" s="3"/>
      <c r="M127" s="1"/>
      <c r="N127" s="3"/>
      <c r="O127" s="1"/>
      <c r="P127" s="3"/>
      <c r="Q127" s="3"/>
      <c r="R127" s="3"/>
      <c r="S127" s="3"/>
      <c r="T127" s="3"/>
      <c r="U127" s="1"/>
      <c r="V127" s="37"/>
      <c r="W127" s="69"/>
      <c r="X127" s="4"/>
    </row>
    <row r="128" spans="1:24" s="5" customFormat="1">
      <c r="B128" s="23"/>
      <c r="C128" s="4" t="s">
        <v>79</v>
      </c>
      <c r="D128" s="4"/>
      <c r="E128" s="4"/>
      <c r="F128" s="4"/>
      <c r="G128" s="4"/>
      <c r="H128" s="32"/>
      <c r="I128" s="4"/>
      <c r="J128" s="4"/>
      <c r="K128" s="4"/>
      <c r="L128" s="3"/>
      <c r="M128" s="1"/>
      <c r="N128" s="3"/>
      <c r="O128" s="1"/>
      <c r="P128" s="3"/>
      <c r="Q128" s="3"/>
      <c r="R128" s="3"/>
      <c r="S128" s="3"/>
      <c r="T128" s="3"/>
      <c r="U128" s="1"/>
      <c r="V128" s="37"/>
      <c r="W128" s="69"/>
      <c r="X128" s="4"/>
    </row>
    <row r="129" spans="2:25" s="5" customFormat="1">
      <c r="B129" s="23"/>
      <c r="C129" s="20"/>
      <c r="D129" s="20"/>
      <c r="E129" s="87" t="s">
        <v>80</v>
      </c>
      <c r="F129" s="20"/>
      <c r="G129" s="87" t="s">
        <v>81</v>
      </c>
      <c r="H129" s="87"/>
      <c r="I129" s="87"/>
      <c r="J129" s="4"/>
      <c r="K129" s="4"/>
      <c r="L129" s="3"/>
      <c r="M129" s="1"/>
      <c r="N129" s="3"/>
      <c r="O129" s="1"/>
      <c r="P129" s="3"/>
      <c r="Q129" s="3"/>
      <c r="R129" s="3"/>
      <c r="S129" s="3"/>
      <c r="T129" s="3"/>
      <c r="U129" s="1"/>
      <c r="V129" s="37"/>
      <c r="W129" s="69"/>
      <c r="X129" s="4"/>
    </row>
    <row r="130" spans="2:25" s="5" customFormat="1">
      <c r="B130" s="23"/>
      <c r="C130" s="20"/>
      <c r="D130" s="20"/>
      <c r="E130" s="87" t="s">
        <v>82</v>
      </c>
      <c r="F130" s="20"/>
      <c r="G130" s="87" t="s">
        <v>83</v>
      </c>
      <c r="H130" s="87"/>
      <c r="I130" s="87"/>
      <c r="J130" s="4"/>
      <c r="K130" s="4"/>
      <c r="L130" s="3"/>
      <c r="M130" s="1"/>
      <c r="N130" s="3"/>
      <c r="O130" s="1"/>
      <c r="P130" s="3"/>
      <c r="Q130" s="3"/>
      <c r="R130" s="3"/>
      <c r="S130" s="3"/>
      <c r="T130" s="3"/>
      <c r="U130" s="1"/>
      <c r="V130" s="37"/>
      <c r="W130" s="69"/>
      <c r="X130" s="4"/>
    </row>
    <row r="131" spans="2:25" s="5" customFormat="1">
      <c r="B131" s="23"/>
      <c r="C131" s="178" t="s">
        <v>84</v>
      </c>
      <c r="D131" s="178"/>
      <c r="E131" s="33"/>
      <c r="F131" s="20"/>
      <c r="G131" s="87"/>
      <c r="H131" s="87"/>
      <c r="I131" s="87"/>
      <c r="J131" s="4"/>
      <c r="K131" s="4"/>
      <c r="L131" s="3"/>
      <c r="M131" s="1"/>
      <c r="N131" s="3"/>
      <c r="O131" s="1"/>
      <c r="P131" s="3"/>
      <c r="Q131" s="3"/>
      <c r="R131" s="3"/>
      <c r="S131" s="3"/>
      <c r="T131" s="3"/>
      <c r="U131" s="1"/>
      <c r="V131" s="37"/>
      <c r="W131" s="69"/>
      <c r="X131" s="4"/>
    </row>
    <row r="132" spans="2:25" s="5" customFormat="1">
      <c r="B132" s="23"/>
      <c r="C132" s="178" t="s">
        <v>85</v>
      </c>
      <c r="D132" s="178"/>
      <c r="E132" s="33"/>
      <c r="F132" s="20"/>
      <c r="G132" s="87"/>
      <c r="H132" s="87"/>
      <c r="I132" s="87"/>
      <c r="J132" s="4"/>
      <c r="K132" s="4"/>
      <c r="L132" s="3"/>
      <c r="M132" s="1"/>
      <c r="N132" s="3"/>
      <c r="O132" s="1"/>
      <c r="P132" s="1"/>
      <c r="Q132" s="3"/>
      <c r="R132" s="3"/>
      <c r="S132" s="3"/>
      <c r="T132" s="3"/>
      <c r="U132" s="1"/>
      <c r="V132" s="37"/>
      <c r="W132" s="69"/>
      <c r="X132" s="4"/>
    </row>
    <row r="133" spans="2:25" s="5" customFormat="1">
      <c r="B133" s="23"/>
      <c r="C133" s="179" t="s">
        <v>86</v>
      </c>
      <c r="D133" s="179"/>
      <c r="E133" s="148">
        <f>E131-E132</f>
        <v>0</v>
      </c>
      <c r="F133" s="148"/>
      <c r="G133" s="149">
        <v>1</v>
      </c>
      <c r="H133" s="148"/>
      <c r="I133" s="150">
        <f>E133*G133</f>
        <v>0</v>
      </c>
      <c r="J133" s="4"/>
      <c r="K133" s="4"/>
      <c r="L133" s="3"/>
      <c r="M133" s="1"/>
      <c r="N133" s="3"/>
      <c r="O133" s="1"/>
      <c r="P133" s="1"/>
      <c r="Q133" s="3"/>
      <c r="R133" s="3"/>
      <c r="S133" s="3"/>
      <c r="T133" s="3"/>
      <c r="U133" s="1"/>
      <c r="V133" s="37"/>
      <c r="W133" s="69"/>
      <c r="X133" s="4"/>
    </row>
    <row r="134" spans="2:25" s="6" customFormat="1">
      <c r="B134" s="3"/>
      <c r="C134" s="18"/>
      <c r="D134" s="3"/>
      <c r="E134" s="3"/>
      <c r="F134" s="3"/>
      <c r="G134" s="3"/>
      <c r="H134" s="3"/>
      <c r="I134" s="3"/>
      <c r="J134" s="4"/>
      <c r="K134" s="3"/>
      <c r="L134" s="3"/>
      <c r="M134" s="3"/>
      <c r="N134" s="3"/>
      <c r="O134" s="1"/>
      <c r="P134" s="3"/>
      <c r="Q134" s="3"/>
      <c r="R134" s="3"/>
      <c r="S134" s="3"/>
      <c r="T134" s="3"/>
      <c r="U134" s="1"/>
      <c r="V134" s="37"/>
      <c r="W134" s="69"/>
      <c r="X134" s="4"/>
    </row>
    <row r="135" spans="2:25" s="6" customFormat="1">
      <c r="B135" s="3"/>
      <c r="C135" s="4" t="s">
        <v>62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3"/>
      <c r="O135" s="1"/>
      <c r="P135" s="23"/>
      <c r="Q135" s="3"/>
      <c r="R135" s="3"/>
      <c r="S135" s="3"/>
      <c r="T135" s="3"/>
      <c r="U135" s="1"/>
      <c r="V135" s="37"/>
      <c r="W135" s="69"/>
      <c r="X135" s="4"/>
    </row>
    <row r="136" spans="2:25" s="65" customFormat="1">
      <c r="B136" s="18"/>
      <c r="C136" s="19" t="s">
        <v>87</v>
      </c>
      <c r="D136" s="86"/>
      <c r="E136" s="86" t="s">
        <v>105</v>
      </c>
      <c r="F136" s="86" t="str">
        <f>F19</f>
        <v>1.1 type verbinding</v>
      </c>
      <c r="G136" s="86"/>
      <c r="H136" s="86" t="str">
        <f>H19</f>
        <v>1.2 toegankelijkheid</v>
      </c>
      <c r="I136" s="86"/>
      <c r="J136" s="4"/>
      <c r="K136" s="86" t="str">
        <f>K19</f>
        <v>1.3 doorkruising</v>
      </c>
      <c r="L136" s="86"/>
      <c r="M136" s="86" t="str">
        <f>M19</f>
        <v>1.4 randopsluiting</v>
      </c>
      <c r="N136" s="86"/>
      <c r="O136" s="1"/>
      <c r="P136" s="151" t="str">
        <f>P18</f>
        <v>2. MPG product</v>
      </c>
      <c r="Q136" s="3"/>
      <c r="R136" s="3"/>
      <c r="S136" s="86" t="str">
        <f>S18</f>
        <v>3. Kwaliteitsfactor</v>
      </c>
      <c r="T136" s="86"/>
      <c r="U136" s="86" t="str">
        <f>U18</f>
        <v>4. Marktwaarde</v>
      </c>
      <c r="V136" s="86"/>
      <c r="W136" s="72"/>
      <c r="X136" s="4"/>
    </row>
    <row r="137" spans="2:25" s="55" customFormat="1" ht="63.5" customHeight="1">
      <c r="B137" s="66"/>
      <c r="C137" s="67"/>
      <c r="D137" s="68"/>
      <c r="E137" s="67" t="s">
        <v>121</v>
      </c>
      <c r="F137" s="164" t="s">
        <v>88</v>
      </c>
      <c r="G137" s="162"/>
      <c r="H137" s="164" t="s">
        <v>89</v>
      </c>
      <c r="I137" s="162"/>
      <c r="J137" s="4"/>
      <c r="K137" s="164" t="s">
        <v>90</v>
      </c>
      <c r="L137" s="162"/>
      <c r="M137" s="164" t="s">
        <v>91</v>
      </c>
      <c r="N137" s="162"/>
      <c r="O137" s="1"/>
      <c r="P137" s="152" t="s">
        <v>94</v>
      </c>
      <c r="Q137" s="3"/>
      <c r="R137" s="3"/>
      <c r="S137" s="165" t="s">
        <v>92</v>
      </c>
      <c r="T137" s="166"/>
      <c r="U137" s="165" t="s">
        <v>93</v>
      </c>
      <c r="V137" s="166"/>
      <c r="W137" s="73"/>
      <c r="X137" s="4"/>
    </row>
    <row r="138" spans="2:25" s="5" customFormat="1" ht="45" customHeight="1">
      <c r="B138" s="3"/>
      <c r="C138" s="86" t="s">
        <v>95</v>
      </c>
      <c r="D138" s="17"/>
      <c r="E138" s="153"/>
      <c r="F138" s="169"/>
      <c r="G138" s="170"/>
      <c r="H138" s="169"/>
      <c r="I138" s="170"/>
      <c r="J138" s="4"/>
      <c r="K138" s="169"/>
      <c r="L138" s="170"/>
      <c r="M138" s="169"/>
      <c r="N138" s="170"/>
      <c r="O138" s="1"/>
      <c r="P138" s="1"/>
      <c r="Q138" s="3"/>
      <c r="R138" s="3"/>
      <c r="S138" s="167"/>
      <c r="T138" s="168"/>
      <c r="U138" s="167"/>
      <c r="V138" s="168"/>
      <c r="W138" s="37"/>
      <c r="X138" s="4"/>
      <c r="Y138" s="55"/>
    </row>
    <row r="139" spans="2:25" s="80" customFormat="1" ht="75" customHeight="1">
      <c r="B139" s="59"/>
      <c r="C139" s="58" t="s">
        <v>96</v>
      </c>
      <c r="D139" s="58"/>
      <c r="E139" s="58" t="str" cm="1">
        <f t="array" ref="E139">IFERROR(INDEX(Lagen_van_Brand_toelichting,MATCH(E138,Lagen_van_Brand_keuzes,0)),"")</f>
        <v/>
      </c>
      <c r="F139" s="161" t="str">
        <f>IFERROR(INDEX(type_verbinding_toelichting,MATCH(F138,type_verbinding_keuzes,0)),"")</f>
        <v/>
      </c>
      <c r="G139" s="162"/>
      <c r="H139" s="161" t="str">
        <f>IFERROR(INDEX(toegankelijkheid_verbinding_toelichting,MATCH(H138,toegankelijkheid_verbinding_keuzes,0)),"")</f>
        <v/>
      </c>
      <c r="I139" s="162"/>
      <c r="J139" s="4"/>
      <c r="K139" s="161" t="str">
        <f>IFERROR(INDEX(doorkruisingen_toelichting,MATCH(K138,doorkruisingen_keuzes,0)),"")</f>
        <v/>
      </c>
      <c r="L139" s="162"/>
      <c r="M139" s="163" t="str" cm="1">
        <f t="array" ref="M139">IFERROR(INDEX(randopsluiting_toelichting,MATCH(M138,randopsluiting_keuzes,0)),"")</f>
        <v/>
      </c>
      <c r="N139" s="162"/>
      <c r="O139" s="1"/>
      <c r="P139" s="1"/>
      <c r="Q139" s="3"/>
      <c r="R139" s="3"/>
      <c r="S139" s="161" t="str">
        <f>IFERROR(INDEX(kwaliteitsfactor_toelichting,MATCH(S138,kwaliteitsfactor_keuzes,0)),"")</f>
        <v/>
      </c>
      <c r="T139" s="162"/>
      <c r="U139" s="161" t="str">
        <f>IFERROR(INDEX(marktwaarde_toelichting,MATCH(U138,marktwaarde_keuzes,0)),"")</f>
        <v/>
      </c>
      <c r="V139" s="162"/>
      <c r="W139" s="81"/>
      <c r="X139" s="4"/>
      <c r="Y139" s="55"/>
    </row>
    <row r="140" spans="2:25" s="5" customForma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3"/>
      <c r="Q140" s="3"/>
      <c r="R140" s="3"/>
      <c r="S140" s="2"/>
      <c r="T140" s="37"/>
      <c r="U140" s="37"/>
      <c r="V140" s="69"/>
      <c r="W140" s="4"/>
      <c r="X140" s="4"/>
      <c r="Y140" s="55"/>
    </row>
    <row r="141" spans="2:25">
      <c r="B141" s="31" t="e">
        <f>"© W/E adviseurs, Utrecht/Eindhoven, versie rekenhulpmiddelen "&amp;TEXT(#REF!,"d mmmm jjjj")</f>
        <v>#REF!</v>
      </c>
    </row>
  </sheetData>
  <sheetProtection sheet="1" objects="1" scenarios="1" formatRows="0"/>
  <mergeCells count="28">
    <mergeCell ref="H137:I137"/>
    <mergeCell ref="B3:D3"/>
    <mergeCell ref="D6:E6"/>
    <mergeCell ref="D7:E7"/>
    <mergeCell ref="D8:E8"/>
    <mergeCell ref="D9:E9"/>
    <mergeCell ref="D10:E10"/>
    <mergeCell ref="B14:B19"/>
    <mergeCell ref="C131:D131"/>
    <mergeCell ref="C132:D132"/>
    <mergeCell ref="C133:D133"/>
    <mergeCell ref="F137:G137"/>
    <mergeCell ref="F138:G138"/>
    <mergeCell ref="H138:I138"/>
    <mergeCell ref="K138:L138"/>
    <mergeCell ref="M138:N138"/>
    <mergeCell ref="S138:T138"/>
    <mergeCell ref="U139:V139"/>
    <mergeCell ref="K137:L137"/>
    <mergeCell ref="M137:N137"/>
    <mergeCell ref="S137:T137"/>
    <mergeCell ref="U137:V137"/>
    <mergeCell ref="U138:V138"/>
    <mergeCell ref="F139:G139"/>
    <mergeCell ref="H139:I139"/>
    <mergeCell ref="K139:L139"/>
    <mergeCell ref="M139:N139"/>
    <mergeCell ref="S139:T139"/>
  </mergeCells>
  <conditionalFormatting sqref="F115:F121">
    <cfRule type="expression" dxfId="43" priority="34">
      <formula>AND(F115&lt;&gt;"",ISERROR(MATCH(F115,type_verbinding_keuzes,0))=TRUE)</formula>
    </cfRule>
    <cfRule type="expression" dxfId="42" priority="35">
      <formula>$C115&lt;&gt;""</formula>
    </cfRule>
  </conditionalFormatting>
  <conditionalFormatting sqref="H115:H121">
    <cfRule type="expression" dxfId="41" priority="36">
      <formula>AND(H115&lt;&gt;"",ISERROR(MATCH(H115,toegankelijkheid_verbinding_keuzes,0))=TRUE)</formula>
    </cfRule>
    <cfRule type="expression" dxfId="40" priority="37">
      <formula>$C115&lt;&gt;""</formula>
    </cfRule>
  </conditionalFormatting>
  <conditionalFormatting sqref="K115:K121">
    <cfRule type="expression" dxfId="39" priority="38">
      <formula>AND(K115&lt;&gt;"",ISERROR(MATCH(K115,doorkruisingen_keuzes,0))=TRUE)</formula>
    </cfRule>
    <cfRule type="expression" dxfId="38" priority="39">
      <formula>$C115&lt;&gt;""</formula>
    </cfRule>
  </conditionalFormatting>
  <conditionalFormatting sqref="S115:S121">
    <cfRule type="expression" dxfId="37" priority="40">
      <formula>AND(S115&lt;&gt;"",ISERROR(MATCH(S115,kwaliteitsfactor_keuzes,0))=TRUE)</formula>
    </cfRule>
    <cfRule type="expression" dxfId="36" priority="41">
      <formula>$C115&lt;&gt;""</formula>
    </cfRule>
  </conditionalFormatting>
  <conditionalFormatting sqref="U115:U121">
    <cfRule type="expression" dxfId="35" priority="42">
      <formula>AND(U115&lt;&gt;"",ISERROR(MATCH(U115,marktwaarde_keuzes,0))=TRUE)</formula>
    </cfRule>
    <cfRule type="expression" dxfId="34" priority="43">
      <formula>$C115&lt;&gt;""</formula>
    </cfRule>
  </conditionalFormatting>
  <conditionalFormatting sqref="P115:P121 M115:M121">
    <cfRule type="expression" dxfId="33" priority="44">
      <formula>$C115&lt;&gt;""</formula>
    </cfRule>
  </conditionalFormatting>
  <conditionalFormatting sqref="F21:F112">
    <cfRule type="expression" dxfId="32" priority="23">
      <formula>AND(F21&lt;&gt;"",ISERROR(MATCH(F21,type_verbinding_keuzes,0))=TRUE)</formula>
    </cfRule>
    <cfRule type="expression" dxfId="31" priority="24">
      <formula>$C21&lt;&gt;""</formula>
    </cfRule>
  </conditionalFormatting>
  <conditionalFormatting sqref="H21:H112">
    <cfRule type="expression" dxfId="30" priority="25">
      <formula>AND(H21&lt;&gt;"",ISERROR(MATCH(H21,toegankelijkheid_verbinding_keuzes,0))=TRUE)</formula>
    </cfRule>
    <cfRule type="expression" dxfId="29" priority="26">
      <formula>$C21&lt;&gt;""</formula>
    </cfRule>
  </conditionalFormatting>
  <conditionalFormatting sqref="K21:K112">
    <cfRule type="expression" dxfId="28" priority="27">
      <formula>AND(K21&lt;&gt;"",ISERROR(MATCH(K21,doorkruisingen_keuzes,0))=TRUE)</formula>
    </cfRule>
    <cfRule type="expression" dxfId="27" priority="28">
      <formula>$C21&lt;&gt;""</formula>
    </cfRule>
  </conditionalFormatting>
  <conditionalFormatting sqref="S21:S112">
    <cfRule type="expression" dxfId="26" priority="29">
      <formula>AND(S21&lt;&gt;"",ISERROR(MATCH(S21,kwaliteitsfactor_keuzes,0))=TRUE)</formula>
    </cfRule>
    <cfRule type="expression" dxfId="25" priority="30">
      <formula>$C21&lt;&gt;""</formula>
    </cfRule>
  </conditionalFormatting>
  <conditionalFormatting sqref="U21:U112">
    <cfRule type="expression" dxfId="24" priority="31">
      <formula>AND(U21&lt;&gt;"",ISERROR(MATCH(U21,marktwaarde_keuzes,0))=TRUE)</formula>
    </cfRule>
    <cfRule type="expression" dxfId="23" priority="32">
      <formula>$C21&lt;&gt;""</formula>
    </cfRule>
  </conditionalFormatting>
  <conditionalFormatting sqref="M21:M112 P21:P112">
    <cfRule type="expression" dxfId="22" priority="33">
      <formula>$C21&lt;&gt;""</formula>
    </cfRule>
  </conditionalFormatting>
  <conditionalFormatting sqref="F114">
    <cfRule type="expression" dxfId="21" priority="12">
      <formula>AND(F114&lt;&gt;"",ISERROR(MATCH(F114,type_verbinding_keuzes,0))=TRUE)</formula>
    </cfRule>
    <cfRule type="expression" dxfId="20" priority="13">
      <formula>$C114&lt;&gt;""</formula>
    </cfRule>
  </conditionalFormatting>
  <conditionalFormatting sqref="H114">
    <cfRule type="expression" dxfId="19" priority="14">
      <formula>AND(H114&lt;&gt;"",ISERROR(MATCH(H114,toegankelijkheid_verbinding_keuzes,0))=TRUE)</formula>
    </cfRule>
    <cfRule type="expression" dxfId="18" priority="15">
      <formula>$C114&lt;&gt;""</formula>
    </cfRule>
  </conditionalFormatting>
  <conditionalFormatting sqref="K114">
    <cfRule type="expression" dxfId="17" priority="16">
      <formula>AND(K114&lt;&gt;"",ISERROR(MATCH(K114,doorkruisingen_keuzes,0))=TRUE)</formula>
    </cfRule>
    <cfRule type="expression" dxfId="16" priority="17">
      <formula>$C114&lt;&gt;""</formula>
    </cfRule>
  </conditionalFormatting>
  <conditionalFormatting sqref="S114">
    <cfRule type="expression" dxfId="15" priority="18">
      <formula>AND(S114&lt;&gt;"",ISERROR(MATCH(S114,kwaliteitsfactor_keuzes,0))=TRUE)</formula>
    </cfRule>
    <cfRule type="expression" dxfId="14" priority="19">
      <formula>$C114&lt;&gt;""</formula>
    </cfRule>
  </conditionalFormatting>
  <conditionalFormatting sqref="U114">
    <cfRule type="expression" dxfId="13" priority="20">
      <formula>AND(U114&lt;&gt;"",ISERROR(MATCH(U114,marktwaarde_keuzes,0))=TRUE)</formula>
    </cfRule>
    <cfRule type="expression" dxfId="12" priority="21">
      <formula>$C114&lt;&gt;""</formula>
    </cfRule>
  </conditionalFormatting>
  <conditionalFormatting sqref="M114 P114">
    <cfRule type="expression" dxfId="11" priority="22">
      <formula>$C114&lt;&gt;""</formula>
    </cfRule>
  </conditionalFormatting>
  <conditionalFormatting sqref="F113">
    <cfRule type="expression" dxfId="10" priority="1">
      <formula>AND(F113&lt;&gt;"",ISERROR(MATCH(F113,type_verbinding_keuzes,0))=TRUE)</formula>
    </cfRule>
    <cfRule type="expression" dxfId="9" priority="2">
      <formula>$C113&lt;&gt;""</formula>
    </cfRule>
  </conditionalFormatting>
  <conditionalFormatting sqref="H113">
    <cfRule type="expression" dxfId="8" priority="3">
      <formula>AND(H113&lt;&gt;"",ISERROR(MATCH(H113,toegankelijkheid_verbinding_keuzes,0))=TRUE)</formula>
    </cfRule>
    <cfRule type="expression" dxfId="7" priority="4">
      <formula>$C113&lt;&gt;""</formula>
    </cfRule>
  </conditionalFormatting>
  <conditionalFormatting sqref="K113">
    <cfRule type="expression" dxfId="6" priority="5">
      <formula>AND(K113&lt;&gt;"",ISERROR(MATCH(K113,doorkruisingen_keuzes,0))=TRUE)</formula>
    </cfRule>
    <cfRule type="expression" dxfId="5" priority="6">
      <formula>$C113&lt;&gt;""</formula>
    </cfRule>
  </conditionalFormatting>
  <conditionalFormatting sqref="S113">
    <cfRule type="expression" dxfId="4" priority="7">
      <formula>AND(S113&lt;&gt;"",ISERROR(MATCH(S113,kwaliteitsfactor_keuzes,0))=TRUE)</formula>
    </cfRule>
    <cfRule type="expression" dxfId="3" priority="8">
      <formula>$C113&lt;&gt;""</formula>
    </cfRule>
  </conditionalFormatting>
  <conditionalFormatting sqref="U113">
    <cfRule type="expression" dxfId="2" priority="9">
      <formula>AND(U113&lt;&gt;"",ISERROR(MATCH(U113,marktwaarde_keuzes,0))=TRUE)</formula>
    </cfRule>
    <cfRule type="expression" dxfId="1" priority="10">
      <formula>$C113&lt;&gt;""</formula>
    </cfRule>
  </conditionalFormatting>
  <conditionalFormatting sqref="M113 P113">
    <cfRule type="expression" dxfId="0" priority="11">
      <formula>$C113&lt;&gt;""</formula>
    </cfRule>
  </conditionalFormatting>
  <dataValidations count="17">
    <dataValidation allowBlank="1" showErrorMessage="1" sqref="E19" xr:uid="{F50E34B0-63D9-4570-A43D-69D80F293D74}"/>
    <dataValidation allowBlank="1" showInputMessage="1" showErrorMessage="1" promptTitle="Uitleg variabele LIPn" prompt="Losmaakbaarheidsindex van samenstelling n." sqref="O19" xr:uid="{1F744AD1-CFCE-41FD-8085-93DE88747C60}"/>
    <dataValidation allowBlank="1" showInputMessage="1" showErrorMessage="1" promptTitle="Uitleg variabele LIPn" prompt="Losmaakbaarheidsindex van connectie n." sqref="J19" xr:uid="{C76FDE9C-25FD-4D37-BC66-30EBA46793DF}"/>
    <dataValidation type="list" allowBlank="1" showInputMessage="1" showErrorMessage="1" sqref="F138 F21:F121" xr:uid="{479BAEE2-F110-438C-9C32-D042F19655D6}">
      <formula1>type_verbinding_keuzes</formula1>
    </dataValidation>
    <dataValidation type="list" allowBlank="1" showInputMessage="1" showErrorMessage="1" sqref="H138 H21:H121" xr:uid="{4358D86A-799C-4BC0-BAFF-381B75B79B80}">
      <formula1>toegankelijkheid_verbinding_keuzes</formula1>
    </dataValidation>
    <dataValidation type="list" allowBlank="1" showInputMessage="1" showErrorMessage="1" sqref="K138 K21:K121" xr:uid="{FA0D6822-5D85-4236-AF19-547BE67E33EE}">
      <formula1>doorkruisingen_keuzes</formula1>
    </dataValidation>
    <dataValidation type="list" allowBlank="1" showInputMessage="1" showErrorMessage="1" sqref="S138 S21:S121" xr:uid="{B2228E85-14E8-406F-AB20-FD711F30C8DB}">
      <formula1>kwaliteitsfactor_keuzes</formula1>
    </dataValidation>
    <dataValidation type="list" allowBlank="1" showInputMessage="1" showErrorMessage="1" sqref="U138 U21:U121" xr:uid="{E535571A-B1CF-44BF-874C-6D124AB0A9B0}">
      <formula1>marktwaarde_keuzes</formula1>
    </dataValidation>
    <dataValidation allowBlank="1" showInputMessage="1" showErrorMessage="1" promptTitle="Uitleg variabele Hprn" prompt="Hpr is de Hergebruikspotentie van product of element of n" sqref="W19" xr:uid="{F483F909-19DA-4D47-A9EE-F422A338AA9F}"/>
    <dataValidation allowBlank="1" showInputMessage="1" showErrorMessage="1" promptTitle="Uitleg variabele TVn" prompt="Type verbinding van product of element n." sqref="G19" xr:uid="{6833007F-DB2B-4A4E-932A-76A894C4169D}"/>
    <dataValidation allowBlank="1" showInputMessage="1" showErrorMessage="1" promptTitle="Uitleg variabele ToVn" prompt="Toegankelijkheid van de verbinding van product of element n." sqref="I19" xr:uid="{2EB7C327-06A1-4A24-A08A-D0AA1783E13A}"/>
    <dataValidation allowBlank="1" showInputMessage="1" showErrorMessage="1" promptTitle="Uitleg variabele DKn" prompt="Doorkruisingen van product of element n." sqref="L19" xr:uid="{C726DA65-F1E8-4437-89BC-7A8D1B8F0A57}"/>
    <dataValidation allowBlank="1" showInputMessage="1" showErrorMessage="1" promptTitle="Uitleg variabele ROn" prompt="Randopsluiting van product of element n." sqref="N19" xr:uid="{CDC09EEF-0BD7-4A87-B600-091B1D71B5A0}"/>
    <dataValidation allowBlank="1" showInputMessage="1" showErrorMessage="1" promptTitle="Uitleg variabele LIPn" prompt="Losmaakbaarheidsindex van product of element n." sqref="Q19:R19" xr:uid="{1CDEFB67-5BF9-4322-B1E9-0B6BFC9AADE0}"/>
    <dataValidation allowBlank="1" showInputMessage="1" showErrorMessage="1" promptTitle="Uitleg variabele Kpr" prompt="Kpr is de Kwaliteitsfactor van product of element n" sqref="T19" xr:uid="{43E95783-6E05-4AE9-934C-3A7F8BB9301B}"/>
    <dataValidation allowBlank="1" showInputMessage="1" showErrorMessage="1" promptTitle="Uitleg variabele Mpr" prompt="Mpr is de Marktwaarde van product of element n" sqref="V19" xr:uid="{9451BA16-0253-4BB5-958B-209B664A88E6}"/>
    <dataValidation type="list" allowBlank="1" showInputMessage="1" showErrorMessage="1" sqref="M138:N138 M21:M121" xr:uid="{796FA61B-C856-412B-9B5C-60EF1777056E}">
      <formula1>randopsluiting_keuzes</formula1>
    </dataValidation>
  </dataValidations>
  <hyperlinks>
    <hyperlink ref="H17" r:id="rId1" xr:uid="{ABFB10B0-AE69-4ADD-A172-0F3C72F1A62E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1C8F60-0CD0-4BCE-9C88-4A7AEFAC2B04}">
          <x14:formula1>
            <xm:f>'Tabellen hergebruikspotentie2.0'!$C$59:$C$64</xm:f>
          </x14:formula1>
          <xm:sqref>E138 E21:E121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49D5-6458-48E0-A78F-BADBF98D3B84}">
  <sheetPr codeName="Blad3">
    <tabColor theme="9"/>
  </sheetPr>
  <dimension ref="A1:P64"/>
  <sheetViews>
    <sheetView showGridLines="0" showRowColHeader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baseColWidth="10" defaultColWidth="23" defaultRowHeight="16"/>
  <cols>
    <col min="1" max="1" width="11.83203125" style="5" customWidth="1"/>
    <col min="2" max="2" width="12.33203125" style="159" bestFit="1" customWidth="1"/>
    <col min="3" max="3" width="62.33203125" style="154" customWidth="1"/>
    <col min="4" max="4" width="1.5" style="154" customWidth="1"/>
    <col min="5" max="5" width="23" style="154" customWidth="1"/>
    <col min="6" max="6" width="62.6640625" style="154" customWidth="1"/>
    <col min="7" max="7" width="16" style="154" bestFit="1" customWidth="1"/>
    <col min="8" max="8" width="19.33203125" style="154" bestFit="1" customWidth="1"/>
    <col min="9" max="9" width="26.6640625" style="154" bestFit="1" customWidth="1"/>
    <col min="10" max="10" width="20.5" style="154" bestFit="1" customWidth="1"/>
    <col min="11" max="11" width="18.6640625" style="5" bestFit="1" customWidth="1"/>
    <col min="12" max="12" width="20.6640625" style="154" bestFit="1" customWidth="1"/>
    <col min="13" max="13" width="16.6640625" style="154" bestFit="1" customWidth="1"/>
    <col min="14" max="19" width="23" style="154" customWidth="1"/>
    <col min="20" max="16384" width="23" style="154"/>
  </cols>
  <sheetData>
    <row r="1" spans="1:16" s="5" customFormat="1" ht="31">
      <c r="A1" s="41"/>
      <c r="B1" s="39"/>
      <c r="C1" s="40"/>
      <c r="D1" s="12"/>
      <c r="E1" s="12"/>
      <c r="F1" s="12"/>
      <c r="G1" s="12"/>
      <c r="H1" s="12"/>
      <c r="I1" s="7"/>
      <c r="J1" s="7"/>
      <c r="M1" s="7"/>
      <c r="N1" s="7"/>
    </row>
    <row r="2" spans="1:16" s="42" customFormat="1" ht="21">
      <c r="A2" s="14"/>
      <c r="B2" s="14" t="s">
        <v>5</v>
      </c>
      <c r="C2" s="14"/>
      <c r="D2" s="14"/>
      <c r="E2" s="44"/>
      <c r="F2" s="45"/>
      <c r="G2" s="45"/>
      <c r="H2" s="45"/>
      <c r="I2" s="14"/>
      <c r="J2" s="14"/>
      <c r="K2" s="14"/>
      <c r="L2" s="14"/>
      <c r="M2" s="14"/>
      <c r="N2" s="14"/>
      <c r="O2" s="14"/>
      <c r="P2" s="14"/>
    </row>
    <row r="3" spans="1:16" s="5" customFormat="1">
      <c r="C3" s="171">
        <v>44762</v>
      </c>
      <c r="D3" s="180"/>
      <c r="F3" s="181"/>
      <c r="G3" s="182"/>
    </row>
    <row r="4" spans="1:16">
      <c r="B4" s="27">
        <f ca="1">MAX('Tabellen hergebruikspotentie2.0'!$B$1:OFFSET(B4,-1,0))+1</f>
        <v>1</v>
      </c>
      <c r="C4" s="28" t="s">
        <v>6</v>
      </c>
      <c r="D4" s="28"/>
      <c r="E4" s="28">
        <f ca="1">OFFSET(E4,0,-1)+1</f>
        <v>1</v>
      </c>
      <c r="F4" s="28">
        <f ca="1">OFFSET(F4,0,-1)+1</f>
        <v>2</v>
      </c>
      <c r="G4" s="28"/>
      <c r="H4" s="28"/>
      <c r="I4" s="5"/>
      <c r="J4" s="5"/>
      <c r="L4" s="5"/>
    </row>
    <row r="5" spans="1:16">
      <c r="B5" s="7"/>
      <c r="C5" s="49" t="s">
        <v>7</v>
      </c>
      <c r="D5" s="22"/>
      <c r="E5" s="48" t="s">
        <v>8</v>
      </c>
      <c r="F5" s="48" t="s">
        <v>9</v>
      </c>
      <c r="G5" s="22"/>
      <c r="H5" s="22"/>
      <c r="I5" s="5"/>
      <c r="J5" s="5"/>
      <c r="L5" s="5"/>
    </row>
    <row r="6" spans="1:16" s="155" customFormat="1">
      <c r="A6" s="5"/>
      <c r="B6" s="7"/>
      <c r="C6" s="53"/>
      <c r="D6" s="8"/>
      <c r="E6" s="62"/>
      <c r="F6" s="62"/>
      <c r="G6" s="8"/>
      <c r="H6" s="8"/>
      <c r="I6" s="5"/>
      <c r="J6" s="5"/>
      <c r="K6" s="5"/>
      <c r="L6" s="5"/>
    </row>
    <row r="7" spans="1:16">
      <c r="B7" s="7"/>
      <c r="C7" s="60" t="s">
        <v>10</v>
      </c>
      <c r="D7" s="29"/>
      <c r="E7" s="83">
        <v>1</v>
      </c>
      <c r="F7" s="63" t="s">
        <v>11</v>
      </c>
      <c r="G7" s="8"/>
      <c r="H7" s="8"/>
      <c r="I7" s="5"/>
      <c r="J7" s="5"/>
      <c r="L7" s="5"/>
    </row>
    <row r="8" spans="1:16">
      <c r="B8" s="7"/>
      <c r="C8" s="60" t="s">
        <v>12</v>
      </c>
      <c r="D8" s="29"/>
      <c r="E8" s="83">
        <v>0.8</v>
      </c>
      <c r="F8" s="63" t="s">
        <v>13</v>
      </c>
      <c r="G8" s="8"/>
      <c r="H8" s="8"/>
      <c r="I8" s="5"/>
      <c r="J8" s="5"/>
      <c r="L8" s="5"/>
    </row>
    <row r="9" spans="1:16">
      <c r="B9" s="7"/>
      <c r="C9" s="60" t="s">
        <v>14</v>
      </c>
      <c r="D9" s="29"/>
      <c r="E9" s="83">
        <v>0.6</v>
      </c>
      <c r="F9" s="63" t="s">
        <v>15</v>
      </c>
      <c r="G9" s="8"/>
      <c r="H9" s="8"/>
      <c r="I9" s="5"/>
      <c r="J9" s="5"/>
      <c r="L9" s="5"/>
    </row>
    <row r="10" spans="1:16">
      <c r="B10" s="7"/>
      <c r="C10" s="60" t="s">
        <v>16</v>
      </c>
      <c r="D10" s="29"/>
      <c r="E10" s="83">
        <v>0.2</v>
      </c>
      <c r="F10" s="63" t="s">
        <v>17</v>
      </c>
      <c r="G10" s="8"/>
      <c r="H10" s="8"/>
      <c r="I10" s="5"/>
      <c r="J10" s="5"/>
      <c r="L10" s="5"/>
    </row>
    <row r="11" spans="1:16">
      <c r="B11" s="7"/>
      <c r="C11" s="60" t="s">
        <v>18</v>
      </c>
      <c r="D11" s="29"/>
      <c r="E11" s="83">
        <v>0.1</v>
      </c>
      <c r="F11" s="63" t="s">
        <v>19</v>
      </c>
      <c r="G11" s="8"/>
      <c r="H11" s="8"/>
      <c r="I11" s="5"/>
      <c r="J11" s="5"/>
      <c r="L11" s="5"/>
    </row>
    <row r="12" spans="1:16" s="155" customFormat="1">
      <c r="A12" s="5"/>
      <c r="B12" s="7"/>
      <c r="C12" s="54"/>
      <c r="D12" s="8"/>
      <c r="E12" s="64"/>
      <c r="F12" s="64"/>
      <c r="G12" s="8"/>
      <c r="H12" s="8"/>
      <c r="I12" s="5"/>
      <c r="J12" s="5"/>
      <c r="K12" s="5"/>
      <c r="L12" s="5"/>
    </row>
    <row r="13" spans="1:16">
      <c r="B13" s="7"/>
      <c r="C13" s="5"/>
      <c r="D13" s="5"/>
      <c r="E13" s="5"/>
      <c r="F13" s="5"/>
      <c r="G13" s="5"/>
      <c r="H13" s="5"/>
      <c r="I13" s="5"/>
      <c r="J13" s="5"/>
      <c r="L13" s="5"/>
    </row>
    <row r="14" spans="1:16">
      <c r="B14" s="27">
        <f ca="1">MAX('Tabellen hergebruikspotentie2.0'!$B$1:OFFSET(B14,-1,0))+1</f>
        <v>2</v>
      </c>
      <c r="C14" s="28" t="s">
        <v>20</v>
      </c>
      <c r="D14" s="28"/>
      <c r="E14" s="28">
        <f ca="1">OFFSET(E14,0,-1)+1</f>
        <v>1</v>
      </c>
      <c r="F14" s="28">
        <f ca="1">OFFSET(F14,0,-1)+1</f>
        <v>2</v>
      </c>
      <c r="G14" s="28"/>
      <c r="H14" s="28"/>
      <c r="I14" s="5"/>
      <c r="J14" s="5"/>
      <c r="L14" s="5"/>
    </row>
    <row r="15" spans="1:16">
      <c r="B15" s="7"/>
      <c r="C15" s="49" t="s">
        <v>7</v>
      </c>
      <c r="D15" s="22"/>
      <c r="E15" s="48" t="s">
        <v>8</v>
      </c>
      <c r="F15" s="48" t="s">
        <v>9</v>
      </c>
      <c r="G15" s="22"/>
      <c r="H15" s="22"/>
      <c r="I15" s="5"/>
      <c r="J15" s="5"/>
      <c r="L15" s="5"/>
    </row>
    <row r="16" spans="1:16" s="155" customFormat="1">
      <c r="A16" s="5"/>
      <c r="B16" s="7"/>
      <c r="C16" s="53"/>
      <c r="D16" s="8"/>
      <c r="E16" s="62"/>
      <c r="F16" s="62"/>
      <c r="G16" s="8"/>
      <c r="H16" s="8"/>
      <c r="I16" s="5"/>
      <c r="J16" s="5"/>
      <c r="K16" s="5"/>
    </row>
    <row r="17" spans="1:11">
      <c r="B17" s="7"/>
      <c r="C17" s="60" t="s">
        <v>21</v>
      </c>
      <c r="D17" s="29"/>
      <c r="E17" s="83">
        <v>1</v>
      </c>
      <c r="F17" s="63" t="s">
        <v>22</v>
      </c>
      <c r="G17" s="8"/>
      <c r="H17" s="8"/>
      <c r="I17" s="5"/>
    </row>
    <row r="18" spans="1:11">
      <c r="B18" s="7"/>
      <c r="C18" s="60" t="s">
        <v>23</v>
      </c>
      <c r="D18" s="29"/>
      <c r="E18" s="83">
        <v>0.8</v>
      </c>
      <c r="F18" s="63" t="s">
        <v>24</v>
      </c>
      <c r="G18" s="8"/>
      <c r="H18" s="8"/>
      <c r="I18" s="5"/>
    </row>
    <row r="19" spans="1:11">
      <c r="B19" s="7"/>
      <c r="C19" s="60" t="s">
        <v>25</v>
      </c>
      <c r="D19" s="29"/>
      <c r="E19" s="83">
        <v>0.6</v>
      </c>
      <c r="F19" s="63" t="s">
        <v>26</v>
      </c>
      <c r="G19" s="8"/>
      <c r="H19" s="8"/>
      <c r="I19" s="5"/>
    </row>
    <row r="20" spans="1:11">
      <c r="B20" s="7"/>
      <c r="C20" s="61" t="s">
        <v>27</v>
      </c>
      <c r="D20" s="29"/>
      <c r="E20" s="83">
        <v>0.4</v>
      </c>
      <c r="F20" s="63" t="s">
        <v>28</v>
      </c>
      <c r="G20" s="8"/>
      <c r="H20" s="8"/>
      <c r="I20" s="5"/>
      <c r="J20" s="5"/>
    </row>
    <row r="21" spans="1:11">
      <c r="B21" s="7"/>
      <c r="C21" s="61" t="s">
        <v>29</v>
      </c>
      <c r="D21" s="29"/>
      <c r="E21" s="83">
        <v>0.1</v>
      </c>
      <c r="F21" s="63" t="s">
        <v>29</v>
      </c>
      <c r="G21" s="8"/>
      <c r="H21" s="8"/>
      <c r="I21" s="5"/>
      <c r="J21" s="5"/>
    </row>
    <row r="22" spans="1:11" s="155" customFormat="1">
      <c r="A22" s="5"/>
      <c r="B22" s="7"/>
      <c r="C22" s="54"/>
      <c r="D22" s="8"/>
      <c r="E22" s="64"/>
      <c r="F22" s="64"/>
      <c r="G22" s="8"/>
      <c r="H22" s="8"/>
      <c r="I22" s="5"/>
      <c r="J22" s="5"/>
      <c r="K22" s="5"/>
    </row>
    <row r="23" spans="1:11">
      <c r="B23" s="7"/>
      <c r="C23" s="5"/>
      <c r="D23" s="5"/>
      <c r="E23" s="5"/>
      <c r="F23" s="5"/>
      <c r="G23" s="5"/>
      <c r="H23" s="5"/>
      <c r="I23" s="5"/>
      <c r="J23" s="5"/>
    </row>
    <row r="24" spans="1:11">
      <c r="B24" s="27">
        <f ca="1">MAX('Tabellen hergebruikspotentie2.0'!$B$1:OFFSET(B24,-1,0))+1</f>
        <v>3</v>
      </c>
      <c r="C24" s="28" t="s">
        <v>30</v>
      </c>
      <c r="D24" s="28"/>
      <c r="E24" s="28">
        <f ca="1">OFFSET(E24,0,-1)+1</f>
        <v>1</v>
      </c>
      <c r="F24" s="28">
        <f ca="1">OFFSET(F24,0,-1)+1</f>
        <v>2</v>
      </c>
      <c r="G24" s="28"/>
      <c r="H24" s="28"/>
      <c r="I24" s="5"/>
      <c r="J24" s="5"/>
    </row>
    <row r="25" spans="1:11">
      <c r="B25" s="7"/>
      <c r="C25" s="49" t="s">
        <v>7</v>
      </c>
      <c r="D25" s="22"/>
      <c r="E25" s="48" t="s">
        <v>8</v>
      </c>
      <c r="F25" s="48" t="s">
        <v>9</v>
      </c>
      <c r="G25" s="22"/>
      <c r="H25" s="22"/>
      <c r="I25" s="5"/>
      <c r="J25" s="5"/>
    </row>
    <row r="26" spans="1:11" s="155" customFormat="1">
      <c r="A26" s="5"/>
      <c r="B26" s="7"/>
      <c r="C26" s="53"/>
      <c r="D26" s="8"/>
      <c r="E26" s="62"/>
      <c r="F26" s="62"/>
      <c r="G26" s="8"/>
      <c r="H26" s="8"/>
      <c r="I26" s="5"/>
      <c r="J26" s="5"/>
      <c r="K26" s="5"/>
    </row>
    <row r="27" spans="1:11">
      <c r="B27" s="7"/>
      <c r="C27" s="60" t="s">
        <v>31</v>
      </c>
      <c r="D27" s="29"/>
      <c r="E27" s="83">
        <v>1</v>
      </c>
      <c r="F27" s="63" t="s">
        <v>32</v>
      </c>
      <c r="G27" s="8"/>
      <c r="H27" s="8"/>
      <c r="I27" s="5"/>
      <c r="J27" s="5"/>
    </row>
    <row r="28" spans="1:11">
      <c r="B28" s="7"/>
      <c r="C28" s="60" t="s">
        <v>33</v>
      </c>
      <c r="D28" s="29"/>
      <c r="E28" s="83">
        <v>0.4</v>
      </c>
      <c r="F28" s="63" t="s">
        <v>34</v>
      </c>
      <c r="G28" s="8"/>
      <c r="H28" s="8"/>
      <c r="I28" s="5"/>
      <c r="J28" s="5"/>
    </row>
    <row r="29" spans="1:11">
      <c r="B29" s="7"/>
      <c r="C29" s="60" t="s">
        <v>35</v>
      </c>
      <c r="D29" s="29"/>
      <c r="E29" s="83">
        <v>0.1</v>
      </c>
      <c r="F29" s="63" t="s">
        <v>36</v>
      </c>
      <c r="G29" s="8"/>
      <c r="H29" s="8"/>
      <c r="I29" s="5"/>
      <c r="J29" s="5"/>
    </row>
    <row r="30" spans="1:11" s="155" customFormat="1">
      <c r="A30" s="5"/>
      <c r="B30" s="7"/>
      <c r="C30" s="54"/>
      <c r="D30" s="8"/>
      <c r="E30" s="64"/>
      <c r="F30" s="64"/>
      <c r="G30" s="8"/>
      <c r="H30" s="8"/>
      <c r="I30" s="5"/>
      <c r="J30" s="5"/>
      <c r="K30" s="5"/>
    </row>
    <row r="31" spans="1:11">
      <c r="B31" s="7"/>
      <c r="C31" s="5"/>
      <c r="D31" s="5"/>
      <c r="E31" s="5"/>
      <c r="F31" s="5"/>
      <c r="G31" s="5"/>
      <c r="H31" s="5"/>
      <c r="I31" s="5"/>
      <c r="J31" s="5"/>
    </row>
    <row r="32" spans="1:11">
      <c r="B32" s="27">
        <f ca="1">MAX('Tabellen hergebruikspotentie2.0'!$B$1:OFFSET(B32,-1,0))+1</f>
        <v>4</v>
      </c>
      <c r="C32" s="28" t="s">
        <v>37</v>
      </c>
      <c r="D32" s="28"/>
      <c r="E32" s="28">
        <f ca="1">OFFSET(E32,0,-1)+1</f>
        <v>1</v>
      </c>
      <c r="F32" s="28">
        <f ca="1">OFFSET(F32,0,-1)+1</f>
        <v>2</v>
      </c>
      <c r="G32" s="28"/>
      <c r="H32" s="28"/>
      <c r="I32" s="5"/>
      <c r="J32" s="5"/>
    </row>
    <row r="33" spans="1:11">
      <c r="B33" s="7"/>
      <c r="C33" s="49" t="s">
        <v>7</v>
      </c>
      <c r="D33" s="22"/>
      <c r="E33" s="48" t="s">
        <v>8</v>
      </c>
      <c r="F33" s="48" t="s">
        <v>9</v>
      </c>
      <c r="G33" s="22"/>
      <c r="H33" s="22"/>
      <c r="I33" s="5"/>
      <c r="J33" s="5"/>
    </row>
    <row r="34" spans="1:11" s="155" customFormat="1">
      <c r="A34" s="5"/>
      <c r="B34" s="7"/>
      <c r="C34" s="53"/>
      <c r="D34" s="8"/>
      <c r="E34" s="62"/>
      <c r="F34" s="62"/>
      <c r="G34" s="8"/>
      <c r="H34" s="8"/>
      <c r="I34" s="5"/>
      <c r="J34" s="5"/>
      <c r="K34" s="5"/>
    </row>
    <row r="35" spans="1:11">
      <c r="B35" s="7"/>
      <c r="C35" s="60" t="s">
        <v>38</v>
      </c>
      <c r="D35" s="29"/>
      <c r="E35" s="83">
        <v>1</v>
      </c>
      <c r="F35" s="63" t="s">
        <v>39</v>
      </c>
      <c r="G35" s="8"/>
      <c r="H35" s="8"/>
      <c r="I35" s="5"/>
      <c r="J35" s="5"/>
    </row>
    <row r="36" spans="1:11" ht="30">
      <c r="B36" s="7"/>
      <c r="C36" s="60" t="s">
        <v>40</v>
      </c>
      <c r="D36" s="29"/>
      <c r="E36" s="83">
        <v>0.4</v>
      </c>
      <c r="F36" s="63" t="s">
        <v>41</v>
      </c>
      <c r="G36" s="8"/>
      <c r="H36" s="8"/>
      <c r="I36" s="5"/>
      <c r="J36" s="5"/>
    </row>
    <row r="37" spans="1:11">
      <c r="B37" s="7"/>
      <c r="C37" s="60" t="s">
        <v>42</v>
      </c>
      <c r="D37" s="29"/>
      <c r="E37" s="83">
        <v>0.1</v>
      </c>
      <c r="F37" s="63" t="s">
        <v>43</v>
      </c>
      <c r="G37" s="8"/>
      <c r="H37" s="8"/>
      <c r="I37" s="5"/>
      <c r="J37" s="5"/>
    </row>
    <row r="38" spans="1:11" s="155" customFormat="1">
      <c r="A38" s="5"/>
      <c r="B38" s="7"/>
      <c r="C38" s="54"/>
      <c r="D38" s="8"/>
      <c r="E38" s="64"/>
      <c r="F38" s="64"/>
      <c r="G38" s="8"/>
      <c r="H38" s="8"/>
      <c r="I38" s="5"/>
      <c r="J38" s="5"/>
      <c r="K38" s="5"/>
    </row>
    <row r="39" spans="1:11">
      <c r="B39" s="7"/>
      <c r="C39" s="5"/>
      <c r="D39" s="5"/>
      <c r="E39" s="5"/>
      <c r="F39" s="5"/>
      <c r="G39" s="5"/>
      <c r="H39" s="5"/>
      <c r="I39" s="5"/>
      <c r="J39" s="5"/>
    </row>
    <row r="40" spans="1:11">
      <c r="B40" s="27">
        <f ca="1">MAX('Tabellen hergebruikspotentie2.0'!$B$1:OFFSET(B40,-1,0))+1</f>
        <v>5</v>
      </c>
      <c r="C40" s="28" t="s">
        <v>44</v>
      </c>
      <c r="D40" s="28"/>
      <c r="E40" s="28">
        <f ca="1">OFFSET(E40,0,-1)+1</f>
        <v>1</v>
      </c>
      <c r="F40" s="28">
        <f ca="1">OFFSET(F40,0,-1)+1</f>
        <v>2</v>
      </c>
      <c r="G40" s="28"/>
      <c r="H40" s="28"/>
      <c r="I40" s="5"/>
      <c r="J40" s="5"/>
    </row>
    <row r="41" spans="1:11">
      <c r="B41" s="7"/>
      <c r="C41" s="156" t="s">
        <v>7</v>
      </c>
      <c r="D41" s="157"/>
      <c r="E41" s="158" t="s">
        <v>8</v>
      </c>
      <c r="F41" s="158" t="s">
        <v>9</v>
      </c>
      <c r="G41" s="158"/>
      <c r="H41" s="158"/>
      <c r="I41" s="5"/>
      <c r="J41" s="5"/>
    </row>
    <row r="42" spans="1:11" s="155" customFormat="1">
      <c r="A42" s="5"/>
      <c r="B42" s="7"/>
      <c r="C42" s="53"/>
      <c r="D42" s="8"/>
      <c r="E42" s="62"/>
      <c r="F42" s="62"/>
      <c r="G42" s="8"/>
      <c r="H42" s="8"/>
      <c r="I42" s="5"/>
      <c r="J42" s="5"/>
      <c r="K42" s="5"/>
    </row>
    <row r="43" spans="1:11">
      <c r="B43" s="7"/>
      <c r="C43" s="60" t="s">
        <v>45</v>
      </c>
      <c r="D43" s="29"/>
      <c r="E43" s="83">
        <v>1</v>
      </c>
      <c r="F43" s="63" t="s">
        <v>46</v>
      </c>
      <c r="G43" s="8"/>
      <c r="H43" s="8"/>
      <c r="I43" s="5"/>
      <c r="J43" s="5"/>
    </row>
    <row r="44" spans="1:11">
      <c r="B44" s="7"/>
      <c r="C44" s="60" t="s">
        <v>47</v>
      </c>
      <c r="D44" s="29"/>
      <c r="E44" s="83">
        <v>0.5</v>
      </c>
      <c r="F44" s="63" t="s">
        <v>48</v>
      </c>
      <c r="G44" s="8"/>
      <c r="H44" s="8"/>
      <c r="I44" s="5"/>
      <c r="J44" s="5"/>
    </row>
    <row r="45" spans="1:11">
      <c r="B45" s="7"/>
      <c r="C45" s="60" t="s">
        <v>49</v>
      </c>
      <c r="D45" s="29"/>
      <c r="E45" s="83">
        <v>0</v>
      </c>
      <c r="F45" s="63" t="s">
        <v>50</v>
      </c>
      <c r="G45" s="8"/>
      <c r="H45" s="8"/>
      <c r="I45" s="5"/>
      <c r="J45" s="5"/>
    </row>
    <row r="46" spans="1:11" s="155" customFormat="1">
      <c r="A46" s="5"/>
      <c r="B46" s="7"/>
      <c r="C46" s="54"/>
      <c r="D46" s="8"/>
      <c r="E46" s="64"/>
      <c r="F46" s="64"/>
      <c r="G46" s="8"/>
      <c r="H46" s="8"/>
      <c r="I46" s="5"/>
      <c r="J46" s="5"/>
      <c r="K46" s="5"/>
    </row>
    <row r="47" spans="1:11">
      <c r="B47" s="7"/>
      <c r="C47" s="5"/>
      <c r="D47" s="5"/>
      <c r="E47" s="5"/>
      <c r="F47" s="5"/>
      <c r="G47" s="5"/>
      <c r="H47" s="5"/>
      <c r="I47" s="5"/>
      <c r="J47" s="5"/>
    </row>
    <row r="48" spans="1:11">
      <c r="B48" s="27">
        <f ca="1">MAX('Tabellen hergebruikspotentie2.0'!$B$1:OFFSET(B48,-1,0))+1</f>
        <v>6</v>
      </c>
      <c r="C48" s="28" t="s">
        <v>51</v>
      </c>
      <c r="D48" s="28"/>
      <c r="E48" s="28">
        <f ca="1">OFFSET(E48,0,-1)+1</f>
        <v>1</v>
      </c>
      <c r="F48" s="28">
        <f ca="1">OFFSET(F48,0,-1)+1</f>
        <v>2</v>
      </c>
      <c r="G48" s="28"/>
      <c r="H48" s="28"/>
      <c r="I48" s="5"/>
      <c r="J48" s="5"/>
    </row>
    <row r="49" spans="1:11">
      <c r="B49" s="7"/>
      <c r="C49" s="49" t="s">
        <v>7</v>
      </c>
      <c r="D49" s="22"/>
      <c r="E49" s="48" t="s">
        <v>8</v>
      </c>
      <c r="F49" s="48" t="s">
        <v>9</v>
      </c>
      <c r="G49" s="22"/>
      <c r="H49" s="22"/>
      <c r="I49" s="5"/>
      <c r="J49" s="5"/>
    </row>
    <row r="50" spans="1:11" s="155" customFormat="1">
      <c r="A50" s="5"/>
      <c r="B50" s="7"/>
      <c r="C50" s="53"/>
      <c r="D50" s="8"/>
      <c r="E50" s="62"/>
      <c r="F50" s="62"/>
      <c r="G50" s="8"/>
      <c r="H50" s="8"/>
      <c r="I50" s="5"/>
      <c r="J50" s="5"/>
      <c r="K50" s="5"/>
    </row>
    <row r="51" spans="1:11">
      <c r="B51" s="7"/>
      <c r="C51" s="60" t="s">
        <v>52</v>
      </c>
      <c r="D51" s="29"/>
      <c r="E51" s="83">
        <v>0.9</v>
      </c>
      <c r="F51" s="63" t="s">
        <v>53</v>
      </c>
      <c r="G51" s="8"/>
      <c r="H51" s="8"/>
      <c r="I51" s="5"/>
      <c r="J51" s="5"/>
    </row>
    <row r="52" spans="1:11">
      <c r="B52" s="7"/>
      <c r="C52" s="60" t="s">
        <v>54</v>
      </c>
      <c r="D52" s="29"/>
      <c r="E52" s="83">
        <v>0.75</v>
      </c>
      <c r="F52" s="63" t="s">
        <v>55</v>
      </c>
      <c r="G52" s="8"/>
      <c r="H52" s="8"/>
      <c r="I52" s="5"/>
      <c r="J52" s="5"/>
    </row>
    <row r="53" spans="1:11">
      <c r="B53" s="7"/>
      <c r="C53" s="60" t="s">
        <v>56</v>
      </c>
      <c r="D53" s="29"/>
      <c r="E53" s="83">
        <v>0.5</v>
      </c>
      <c r="F53" s="63" t="s">
        <v>57</v>
      </c>
      <c r="G53" s="8"/>
      <c r="H53" s="8"/>
      <c r="I53" s="5"/>
      <c r="J53" s="5"/>
    </row>
    <row r="54" spans="1:11">
      <c r="B54" s="7"/>
      <c r="C54" s="60" t="s">
        <v>58</v>
      </c>
      <c r="D54" s="29"/>
      <c r="E54" s="83">
        <v>0</v>
      </c>
      <c r="F54" s="63" t="s">
        <v>59</v>
      </c>
      <c r="G54" s="8"/>
      <c r="H54" s="8"/>
      <c r="I54" s="5"/>
      <c r="J54" s="5"/>
    </row>
    <row r="55" spans="1:11" s="155" customFormat="1">
      <c r="A55" s="5"/>
      <c r="B55" s="7"/>
      <c r="C55" s="54"/>
      <c r="D55" s="8"/>
      <c r="E55" s="64"/>
      <c r="F55" s="64"/>
      <c r="G55" s="8"/>
      <c r="H55" s="8"/>
      <c r="I55" s="5"/>
      <c r="J55" s="5"/>
      <c r="K55" s="5"/>
    </row>
    <row r="56" spans="1:11">
      <c r="B56" s="7"/>
      <c r="C56" s="5"/>
      <c r="D56" s="5"/>
      <c r="E56" s="5"/>
      <c r="F56" s="5"/>
      <c r="G56" s="5"/>
      <c r="H56" s="5"/>
      <c r="I56" s="5"/>
      <c r="J56" s="5"/>
    </row>
    <row r="57" spans="1:11">
      <c r="B57" s="27">
        <f ca="1">MAX('Tabellen hergebruikspotentie2.0'!$B$1:OFFSET(B57,-1,0))+1</f>
        <v>7</v>
      </c>
      <c r="C57" s="28" t="s">
        <v>121</v>
      </c>
      <c r="D57" s="28"/>
      <c r="E57" s="28">
        <f ca="1">OFFSET(E57,0,-1)+1</f>
        <v>1</v>
      </c>
      <c r="F57" s="28">
        <f ca="1">OFFSET(F57,0,-1)+1</f>
        <v>2</v>
      </c>
      <c r="G57" s="28"/>
      <c r="H57" s="28"/>
    </row>
    <row r="58" spans="1:11">
      <c r="B58" s="7"/>
      <c r="C58" s="49" t="s">
        <v>7</v>
      </c>
      <c r="D58" s="22"/>
      <c r="E58" s="48" t="s">
        <v>8</v>
      </c>
      <c r="F58" s="48" t="s">
        <v>9</v>
      </c>
      <c r="G58" s="22"/>
      <c r="H58" s="22"/>
    </row>
    <row r="59" spans="1:11">
      <c r="B59" s="7"/>
      <c r="C59" s="53"/>
      <c r="D59" s="8"/>
      <c r="E59" s="62"/>
      <c r="F59" s="62"/>
      <c r="G59" s="8"/>
      <c r="H59" s="8"/>
    </row>
    <row r="60" spans="1:11">
      <c r="B60" s="7"/>
      <c r="C60" s="60" t="s">
        <v>113</v>
      </c>
      <c r="D60" s="29"/>
      <c r="E60" s="83" t="s">
        <v>59</v>
      </c>
      <c r="F60" s="63" t="s">
        <v>122</v>
      </c>
      <c r="G60" s="8"/>
      <c r="H60" s="8"/>
    </row>
    <row r="61" spans="1:11">
      <c r="B61" s="7"/>
      <c r="C61" s="60" t="s">
        <v>115</v>
      </c>
      <c r="D61" s="29"/>
      <c r="E61" s="83" t="s">
        <v>59</v>
      </c>
      <c r="F61" s="63" t="s">
        <v>123</v>
      </c>
      <c r="G61" s="8"/>
      <c r="H61" s="8"/>
    </row>
    <row r="62" spans="1:11">
      <c r="B62" s="7"/>
      <c r="C62" s="60" t="s">
        <v>117</v>
      </c>
      <c r="D62" s="29"/>
      <c r="E62" s="83" t="s">
        <v>59</v>
      </c>
      <c r="F62" s="63" t="s">
        <v>124</v>
      </c>
      <c r="G62" s="8"/>
      <c r="H62" s="8"/>
    </row>
    <row r="63" spans="1:11">
      <c r="B63" s="7"/>
      <c r="C63" s="60" t="s">
        <v>119</v>
      </c>
      <c r="D63" s="29"/>
      <c r="E63" s="83" t="s">
        <v>59</v>
      </c>
      <c r="F63" s="63" t="s">
        <v>125</v>
      </c>
      <c r="G63" s="8"/>
      <c r="H63" s="8"/>
    </row>
    <row r="64" spans="1:11">
      <c r="B64" s="7"/>
      <c r="C64" s="54"/>
      <c r="D64" s="8"/>
      <c r="E64" s="64"/>
      <c r="F64" s="64"/>
      <c r="G64" s="8"/>
      <c r="H64" s="8"/>
    </row>
  </sheetData>
  <sheetProtection sheet="1" objects="1" scenarios="1"/>
  <mergeCells count="2">
    <mergeCell ref="C3:D3"/>
    <mergeCell ref="F3:G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92ce27-299f-4636-af1a-83ba1efb1cc2" xsi:nil="true"/>
    <lcf76f155ced4ddcb4097134ff3c332f xmlns="e8f8675b-59f8-43ff-b8b1-5cc5b139a19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0542223E90E42B1B22DBD48628FFD" ma:contentTypeVersion="13" ma:contentTypeDescription="Een nieuw document maken." ma:contentTypeScope="" ma:versionID="584a7c4ff72d4f6ff97553cf2c65d676">
  <xsd:schema xmlns:xsd="http://www.w3.org/2001/XMLSchema" xmlns:xs="http://www.w3.org/2001/XMLSchema" xmlns:p="http://schemas.microsoft.com/office/2006/metadata/properties" xmlns:ns2="e8f8675b-59f8-43ff-b8b1-5cc5b139a19a" xmlns:ns3="9592ce27-299f-4636-af1a-83ba1efb1cc2" targetNamespace="http://schemas.microsoft.com/office/2006/metadata/properties" ma:root="true" ma:fieldsID="afccd5ceb3b31e7bc70fa45df8e2d1fd" ns2:_="" ns3:_="">
    <xsd:import namespace="e8f8675b-59f8-43ff-b8b1-5cc5b139a19a"/>
    <xsd:import namespace="9592ce27-299f-4636-af1a-83ba1efb1c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675b-59f8-43ff-b8b1-5cc5b139a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761fd13a-52b1-485b-ba5b-ae6febacd0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2ce27-299f-4636-af1a-83ba1efb1c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a1d894-c0f2-4756-b67b-55cd26a6326a}" ma:internalName="TaxCatchAll" ma:showField="CatchAllData" ma:web="9592ce27-299f-4636-af1a-83ba1efb1c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7696E9-84A1-4263-8303-ABB0EA99BB6B}">
  <ds:schemaRefs>
    <ds:schemaRef ds:uri="http://schemas.openxmlformats.org/package/2006/metadata/core-properties"/>
    <ds:schemaRef ds:uri="http://schemas.microsoft.com/office/2006/documentManagement/types"/>
    <ds:schemaRef ds:uri="9592ce27-299f-4636-af1a-83ba1efb1cc2"/>
    <ds:schemaRef ds:uri="http://purl.org/dc/elements/1.1/"/>
    <ds:schemaRef ds:uri="http://purl.org/dc/terms/"/>
    <ds:schemaRef ds:uri="e8f8675b-59f8-43ff-b8b1-5cc5b139a19a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43FA48-5248-49F5-9F11-C7CD8AB3D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3473D7-28BB-4012-B18F-4D5B80D87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f8675b-59f8-43ff-b8b1-5cc5b139a19a"/>
    <ds:schemaRef ds:uri="9592ce27-299f-4636-af1a-83ba1efb1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23</vt:i4>
      </vt:variant>
    </vt:vector>
  </HeadingPairs>
  <TitlesOfParts>
    <vt:vector size="25" baseType="lpstr">
      <vt:lpstr>Hergebruikspotentie 2.0</vt:lpstr>
      <vt:lpstr>Tabellen hergebruikspotentie2.0</vt:lpstr>
      <vt:lpstr>doorkruisingen_keuzes</vt:lpstr>
      <vt:lpstr>doorkruisingen_scores</vt:lpstr>
      <vt:lpstr>doorkruisingen_toelichting</vt:lpstr>
      <vt:lpstr>kwaliteitsfactor_keuzes</vt:lpstr>
      <vt:lpstr>kwaliteitsfactor_scores</vt:lpstr>
      <vt:lpstr>kwaliteitsfactor_toelichting</vt:lpstr>
      <vt:lpstr>Lagen_van_Brand_keuzes</vt:lpstr>
      <vt:lpstr>Lagen_van_Brand_scores</vt:lpstr>
      <vt:lpstr>Lagen_van_Brand_toelichting</vt:lpstr>
      <vt:lpstr>Lagen_van_Brands_scores</vt:lpstr>
      <vt:lpstr>marktwaarde_keuzes</vt:lpstr>
      <vt:lpstr>marktwaarde_scores</vt:lpstr>
      <vt:lpstr>marktwaarde_toelichting</vt:lpstr>
      <vt:lpstr>randopsluiting_keuzes</vt:lpstr>
      <vt:lpstr>randopsluiting_score</vt:lpstr>
      <vt:lpstr>randopsluiting_scores</vt:lpstr>
      <vt:lpstr>randopsluiting_toelichting</vt:lpstr>
      <vt:lpstr>toegankelijkheid_verbinding_keuzes</vt:lpstr>
      <vt:lpstr>toegankelijkheid_verbinding_scores</vt:lpstr>
      <vt:lpstr>toegankelijkheid_verbinding_toelichting</vt:lpstr>
      <vt:lpstr>type_verbinding_keuzes</vt:lpstr>
      <vt:lpstr>type_verbinding_scores</vt:lpstr>
      <vt:lpstr>type_verbinding_toelichting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Rekenhulpmiddelen GPR Gebouw</dc:title>
  <dc:subject/>
  <dc:creator>Harry Hoiting;Pieter Nuiten;Wouter van Wijnen</dc:creator>
  <cp:keywords/>
  <dc:description/>
  <cp:lastModifiedBy>Microsoft Office User</cp:lastModifiedBy>
  <cp:revision/>
  <dcterms:created xsi:type="dcterms:W3CDTF">2020-12-21T02:52:14Z</dcterms:created>
  <dcterms:modified xsi:type="dcterms:W3CDTF">2023-03-08T12:03:00Z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0x0101000960542223E90E42B1B22DBD48628FFD</vt:lpwstr>
  </property>
  <property fmtid="{D5CDD505-2E9C-101B-9397-08002B2CF9AE}" pid="3" name="Order">
    <vt:r8>998600</vt:r8>
  </property>
  <property fmtid="{D5CDD505-2E9C-101B-9397-08002B2CF9AE}" pid="4" name="MediaServiceImageTags">
    <vt:lpwstr/>
  </property>
</Properties>
</file>